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<sst xmlns="http://schemas.openxmlformats.org/spreadsheetml/2006/main" count="40" uniqueCount="31">
  <si>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Scope-Einstellung</t>
  </si>
  <si>
    <t>Full Scale</t>
  </si>
  <si>
    <t>Eingangs-spannungs-teiler</t>
  </si>
  <si>
    <t>LMH6518-Eingang „Vpp“ bei FS am Scope-Eingang</t>
  </si>
  <si>
    <t>Erforderliche Verstärkung k</t>
  </si>
  <si>
    <t>LMH6518 nächst-mögliche Verstärkung</t>
  </si>
  <si>
    <t>LMH6518 Gain (possible values) (G)</t>
  </si>
  <si>
    <t>LMH6518 FS Output</t>
  </si>
  <si>
    <t>LMH6518 Preamp Gain (Hi or Low)</t>
  </si>
  <si>
    <t>Ladder Attenuation</t>
  </si>
  <si>
    <t>AD8131 FS Output</t>
  </si>
  <si>
    <t>ADC</t>
  </si>
  <si>
    <t>Software Skalierungs-faktor 400px</t>
  </si>
  <si>
    <t xml:space="preserve"> V/div</t>
  </si>
  <si>
    <t xml:space="preserve"> Vpp</t>
  </si>
  <si>
    <t xml:space="preserve"> V/V</t>
  </si>
  <si>
    <t>Volt</t>
  </si>
  <si>
    <t>dB</t>
  </si>
  <si>
    <t>mVpp</t>
  </si>
  <si>
    <t>-</t>
  </si>
  <si>
    <t>LSB</t>
  </si>
  <si>
    <t>MAX1121 FS</t>
  </si>
  <si>
    <t>Aussteuerbereich</t>
  </si>
  <si>
    <t>Aussteuer-bereich</t>
  </si>
  <si>
    <t>AD8131 Gain</t>
  </si>
  <si>
    <t>Serien-wider-stände</t>
  </si>
  <si>
    <t>resultierender Widerstand</t>
  </si>
  <si>
    <t>Resultierender Spannungsfaktor am ADC</t>
  </si>
  <si>
    <t>V/V</t>
  </si>
  <si>
    <t>Ω</t>
  </si>
  <si>
    <t>Terminierung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</si>
</sst>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0.000"/>
    <numFmt numFmtId="168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1" fillId="2" borderId="1" xfId="0" applyFont="1" applyFill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4" fontId="1" fillId="0" borderId="2" xfId="0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0" fillId="3" borderId="1" xfId="0" applyFill="1" applyBorder="1" applyAlignment="1" applyProtection="1">
      <alignment horizontal="center"/>
      <protection locked="0"/>
    </xf>
    <xf numFmtId="164" fontId="0" fillId="0" borderId="1" xfId="0" applyBorder="1" applyAlignment="1">
      <alignment horizontal="center"/>
    </xf>
    <xf numFmtId="164" fontId="0" fillId="4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164" fontId="0" fillId="0" borderId="1" xfId="0" applyBorder="1" applyAlignment="1">
      <alignment/>
    </xf>
    <xf numFmtId="164" fontId="0" fillId="4" borderId="1" xfId="0" applyFill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G3" sqref="G3"/>
    </sheetView>
  </sheetViews>
  <sheetFormatPr defaultColWidth="12.57421875" defaultRowHeight="12.75"/>
  <cols>
    <col min="1" max="1" width="15.7109375" style="0" customWidth="1"/>
    <col min="2" max="2" width="10.140625" style="0" customWidth="1"/>
    <col min="3" max="3" width="13.8515625" style="0" customWidth="1"/>
    <col min="4" max="4" width="16.8515625" style="0" customWidth="1"/>
    <col min="5" max="5" width="13.7109375" style="0" customWidth="1"/>
    <col min="6" max="16384" width="11.57421875" style="0" customWidth="1"/>
  </cols>
  <sheetData>
    <row r="1" spans="1:13" ht="12.7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5" t="s">
        <v>8</v>
      </c>
      <c r="J1" s="2" t="s">
        <v>9</v>
      </c>
      <c r="K1" s="1" t="s">
        <v>10</v>
      </c>
      <c r="L1" s="6" t="s">
        <v>11</v>
      </c>
      <c r="M1" s="2" t="s">
        <v>12</v>
      </c>
    </row>
    <row r="2" spans="1:13" ht="12.75">
      <c r="A2" s="1" t="s">
        <v>13</v>
      </c>
      <c r="B2" s="1" t="s">
        <v>14</v>
      </c>
      <c r="C2" s="2" t="s">
        <v>15</v>
      </c>
      <c r="D2" s="1" t="s">
        <v>16</v>
      </c>
      <c r="E2" s="1" t="s">
        <v>17</v>
      </c>
      <c r="F2" s="6" t="s">
        <v>17</v>
      </c>
      <c r="G2" s="6" t="s">
        <v>17</v>
      </c>
      <c r="H2" s="6" t="s">
        <v>18</v>
      </c>
      <c r="I2" s="7" t="s">
        <v>19</v>
      </c>
      <c r="J2" s="7" t="s">
        <v>17</v>
      </c>
      <c r="K2" s="6" t="s">
        <v>18</v>
      </c>
      <c r="L2" s="6" t="s">
        <v>20</v>
      </c>
      <c r="M2" s="8"/>
    </row>
    <row r="3" spans="1:13" ht="12.75">
      <c r="A3" s="9">
        <v>0.001</v>
      </c>
      <c r="B3" s="10">
        <f>8*A3</f>
        <v>0.008</v>
      </c>
      <c r="C3" s="11">
        <f>IF(B3&lt;=0.8,1,IF(B3&lt;=8,10,100))</f>
        <v>1</v>
      </c>
      <c r="D3" s="10">
        <f>B3/C3</f>
        <v>0.008</v>
      </c>
      <c r="E3" s="12">
        <f>20*LOG($C$48/(D3*$A$53*$D$53))</f>
        <v>38.335033162826086</v>
      </c>
      <c r="F3" s="13">
        <f>(INT(-INT(E3)/2+INT(E3))*2+0.8)</f>
        <v>38.8</v>
      </c>
      <c r="G3" s="13">
        <f>IF(F3&lt;-1.16,-1.16,IF(F3&gt;38.8,38.8,F3))</f>
        <v>38.8</v>
      </c>
      <c r="H3" s="13">
        <f>D3*1.05*1000*10^(G3/20)</f>
        <v>731.6094155631077</v>
      </c>
      <c r="I3" s="14" t="str">
        <f>IF(G3&gt;=18.8,"Hi","Lo")</f>
        <v>Hi</v>
      </c>
      <c r="J3" s="15">
        <f>IF(I3="Hi",38.8-G3,18.8-G3)</f>
        <v>0</v>
      </c>
      <c r="K3" s="16">
        <f>H3*2*$D$53</f>
        <v>1081.776852429542</v>
      </c>
      <c r="L3" s="10">
        <f>INT(256/$A$48*K3/1000)</f>
        <v>221</v>
      </c>
      <c r="M3" s="17">
        <f>400/(L3+15)</f>
        <v>1.694915254237288</v>
      </c>
    </row>
    <row r="4" spans="1:13" ht="12.75">
      <c r="A4" s="9">
        <v>0.00125</v>
      </c>
      <c r="B4" s="10">
        <f>8*A4</f>
        <v>0.01</v>
      </c>
      <c r="C4" s="11">
        <f>IF(B4&lt;=0.8,1,IF(B4&lt;=8,10,100))</f>
        <v>1</v>
      </c>
      <c r="D4" s="10">
        <f>B4/C4</f>
        <v>0.01</v>
      </c>
      <c r="E4" s="12">
        <f>20*LOG($C$48/(D4*$A$53*$D$53))</f>
        <v>36.39683290266496</v>
      </c>
      <c r="F4" s="13">
        <f>(INT(-INT(E4)/2+INT(E4))*2+0.8)</f>
        <v>36.8</v>
      </c>
      <c r="G4" s="13">
        <f>IF(F4&lt;-1.16,-1.16,IF(F4&gt;38.8,38.8,F4))</f>
        <v>36.8</v>
      </c>
      <c r="H4" s="13">
        <f>D4*1.05*1000*10^(G4/20)</f>
        <v>726.4225194648831</v>
      </c>
      <c r="I4" s="14" t="str">
        <f>IF(G4&gt;=18.8,"Hi","Lo")</f>
        <v>Hi</v>
      </c>
      <c r="J4" s="15">
        <f>IF(I4="Hi",38.8-G4,18.8-G4)</f>
        <v>2</v>
      </c>
      <c r="K4" s="16">
        <f>H4*2*$D$53</f>
        <v>1074.1073719449341</v>
      </c>
      <c r="L4" s="10">
        <f>INT(256/$A$48*K4/1000)</f>
        <v>219</v>
      </c>
      <c r="M4" s="17">
        <f>400/(L4+15)</f>
        <v>1.7094017094017093</v>
      </c>
    </row>
    <row r="5" spans="1:13" ht="12.75">
      <c r="A5" s="9">
        <v>0.0016</v>
      </c>
      <c r="B5" s="10">
        <f>8*A5</f>
        <v>0.0128</v>
      </c>
      <c r="C5" s="11">
        <f>IF(B5&lt;=0.8,1,IF(B5&lt;=8,10,100))</f>
        <v>1</v>
      </c>
      <c r="D5" s="10">
        <f>B5/C5</f>
        <v>0.0128</v>
      </c>
      <c r="E5" s="12">
        <f>20*LOG($C$48/(D5*$A$53*$D$53))</f>
        <v>34.25263350970759</v>
      </c>
      <c r="F5" s="13">
        <f>(INT(-INT(E5)/2+INT(E5))*2+0.8)</f>
        <v>34.8</v>
      </c>
      <c r="G5" s="13">
        <f>IF(F5&lt;-1.16,-1.16,IF(F5&gt;38.8,38.8,F5))</f>
        <v>34.8</v>
      </c>
      <c r="H5" s="13">
        <f>D5*1.05*1000*10^(G5/20)</f>
        <v>738.5829344646471</v>
      </c>
      <c r="I5" s="14" t="str">
        <f>IF(G5&gt;=18.8,"Hi","Lo")</f>
        <v>Hi</v>
      </c>
      <c r="J5" s="15">
        <f>IF(I5="Hi",38.8-G5,18.8-G5)</f>
        <v>4</v>
      </c>
      <c r="K5" s="16">
        <f>H5*2*$D$53</f>
        <v>1092.0880802065367</v>
      </c>
      <c r="L5" s="10">
        <f>INT(256/$A$48*K5/1000)</f>
        <v>223</v>
      </c>
      <c r="M5" s="17">
        <f>400/(L5+15)</f>
        <v>1.680672268907563</v>
      </c>
    </row>
    <row r="6" spans="1:13" ht="12.75">
      <c r="A6" s="9">
        <v>0.002</v>
      </c>
      <c r="B6" s="10">
        <f>8*A6</f>
        <v>0.016</v>
      </c>
      <c r="C6" s="11">
        <f>IF(B6&lt;=0.8,1,IF(B6&lt;=8,10,100))</f>
        <v>1</v>
      </c>
      <c r="D6" s="10">
        <f>B6/C6</f>
        <v>0.016</v>
      </c>
      <c r="E6" s="12">
        <f>20*LOG($C$48/(D6*$A$53*$D$53))</f>
        <v>32.31443324954646</v>
      </c>
      <c r="F6" s="13">
        <f>(INT(-INT(E6)/2+INT(E6))*2+0.8)</f>
        <v>32.8</v>
      </c>
      <c r="G6" s="13">
        <f>IF(F6&lt;-1.16,-1.16,IF(F6&gt;38.8,38.8,F6))</f>
        <v>32.8</v>
      </c>
      <c r="H6" s="13">
        <f>D6*1.05*1000*10^(G6/20)</f>
        <v>733.3465981634787</v>
      </c>
      <c r="I6" s="14" t="str">
        <f>IF(G6&gt;=18.8,"Hi","Lo")</f>
        <v>Hi</v>
      </c>
      <c r="J6" s="15">
        <f>IF(I6="Hi",38.8-G6,18.8-G6)</f>
        <v>6</v>
      </c>
      <c r="K6" s="16">
        <f>H6*2*$D$53</f>
        <v>1084.3454961423602</v>
      </c>
      <c r="L6" s="10">
        <f>INT(256/$A$48*K6/1000)</f>
        <v>222</v>
      </c>
      <c r="M6" s="17">
        <f>400/(L6+15)</f>
        <v>1.6877637130801688</v>
      </c>
    </row>
    <row r="7" spans="1:13" ht="12.75">
      <c r="A7" s="9">
        <v>0.0025</v>
      </c>
      <c r="B7" s="10">
        <f>8*A7</f>
        <v>0.02</v>
      </c>
      <c r="C7" s="11">
        <f>IF(B7&lt;=0.8,1,IF(B7&lt;=8,10,100))</f>
        <v>1</v>
      </c>
      <c r="D7" s="10">
        <f>B7/C7</f>
        <v>0.02</v>
      </c>
      <c r="E7" s="12">
        <f>20*LOG($C$48/(D7*$A$53*$D$53))</f>
        <v>30.376232989385336</v>
      </c>
      <c r="F7" s="13">
        <f>(INT(-INT(E7)/2+INT(E7))*2+0.8)</f>
        <v>30.8</v>
      </c>
      <c r="G7" s="13">
        <f>IF(F7&lt;-1.16,-1.16,IF(F7&gt;38.8,38.8,F7))</f>
        <v>30.8</v>
      </c>
      <c r="H7" s="13">
        <f>D7*1.05*1000*10^(G7/20)</f>
        <v>728.1473859503164</v>
      </c>
      <c r="I7" s="14" t="str">
        <f>IF(G7&gt;=18.8,"Hi","Lo")</f>
        <v>Hi</v>
      </c>
      <c r="J7" s="15">
        <f>IF(I7="Hi",38.8-G7,18.8-G7)</f>
        <v>7.9999999999999964</v>
      </c>
      <c r="K7" s="16">
        <f>H7*2*$D$53</f>
        <v>1076.6578047274827</v>
      </c>
      <c r="L7" s="10">
        <f>INT(256/$A$48*K7/1000)</f>
        <v>220</v>
      </c>
      <c r="M7" s="17">
        <f>400/(L7+15)</f>
        <v>1.702127659574468</v>
      </c>
    </row>
    <row r="8" spans="1:13" ht="12.75">
      <c r="A8" s="9">
        <v>0.0032</v>
      </c>
      <c r="B8" s="10">
        <f>8*A8</f>
        <v>0.0256</v>
      </c>
      <c r="C8" s="11">
        <f>IF(B8&lt;=0.8,1,IF(B8&lt;=8,10,100))</f>
        <v>1</v>
      </c>
      <c r="D8" s="10">
        <f>B8/C8</f>
        <v>0.0256</v>
      </c>
      <c r="E8" s="12">
        <f>20*LOG($C$48/(D8*$A$53*$D$53))</f>
        <v>28.232033596427968</v>
      </c>
      <c r="F8" s="13">
        <f>(INT(-INT(E8)/2+INT(E8))*2+0.8)</f>
        <v>28.8</v>
      </c>
      <c r="G8" s="13">
        <f>IF(F8&lt;-1.16,-1.16,IF(F8&gt;38.8,38.8,F8))</f>
        <v>28.8</v>
      </c>
      <c r="H8" s="13">
        <f>D8*1.05*1000*10^(G8/20)</f>
        <v>740.3366754572992</v>
      </c>
      <c r="I8" s="14" t="str">
        <f>IF(G8&gt;=18.8,"Hi","Lo")</f>
        <v>Hi</v>
      </c>
      <c r="J8" s="15">
        <f>IF(I8="Hi",38.8-G8,18.8-G8)</f>
        <v>9.999999999999996</v>
      </c>
      <c r="K8" s="16">
        <f>H8*2*$D$53</f>
        <v>1094.6812075920661</v>
      </c>
      <c r="L8" s="10">
        <f>INT(256/$A$48*K8/1000)</f>
        <v>224</v>
      </c>
      <c r="M8" s="17">
        <f>400/(L8+15)</f>
        <v>1.6736401673640167</v>
      </c>
    </row>
    <row r="9" spans="1:13" ht="12.75">
      <c r="A9" s="9">
        <v>0.004</v>
      </c>
      <c r="B9" s="10">
        <f>8*A9</f>
        <v>0.032</v>
      </c>
      <c r="C9" s="11">
        <f>IF(B9&lt;=0.8,1,IF(B9&lt;=8,10,100))</f>
        <v>1</v>
      </c>
      <c r="D9" s="10">
        <f>B9/C9</f>
        <v>0.032</v>
      </c>
      <c r="E9" s="12">
        <f>20*LOG($C$48/(D9*$A$53*$D$53))</f>
        <v>26.29383333626684</v>
      </c>
      <c r="F9" s="13">
        <f>(INT(-INT(E9)/2+INT(E9))*2+0.8)</f>
        <v>26.8</v>
      </c>
      <c r="G9" s="13">
        <f>IF(F9&lt;-1.16,-1.16,IF(F9&gt;38.8,38.8,F9))</f>
        <v>26.8</v>
      </c>
      <c r="H9" s="13">
        <f>D9*1.05*1000*10^(G9/20)</f>
        <v>735.0879056470499</v>
      </c>
      <c r="I9" s="14" t="str">
        <f>IF(G9&gt;=18.8,"Hi","Lo")</f>
        <v>Hi</v>
      </c>
      <c r="J9" s="15">
        <f>IF(I9="Hi",38.8-G9,18.8-G9)</f>
        <v>11.999999999999996</v>
      </c>
      <c r="K9" s="16">
        <f>H9*2*$D$53</f>
        <v>1086.9202390155635</v>
      </c>
      <c r="L9" s="10">
        <f>INT(256/$A$48*K9/1000)</f>
        <v>222</v>
      </c>
      <c r="M9" s="17">
        <f>400/(L9+15)</f>
        <v>1.6877637130801688</v>
      </c>
    </row>
    <row r="10" spans="1:13" ht="12.75">
      <c r="A10" s="9">
        <v>0.005</v>
      </c>
      <c r="B10" s="10">
        <f>8*A10</f>
        <v>0.04</v>
      </c>
      <c r="C10" s="11">
        <f>IF(B10&lt;=0.8,1,IF(B10&lt;=8,10,100))</f>
        <v>1</v>
      </c>
      <c r="D10" s="10">
        <f>B10/C10</f>
        <v>0.04</v>
      </c>
      <c r="E10" s="12">
        <f>20*LOG($C$48/(D10*$A$53*$D$53))</f>
        <v>24.35563307610571</v>
      </c>
      <c r="F10" s="13">
        <f>(INT(-INT(E10)/2+INT(E10))*2+0.8)</f>
        <v>24.8</v>
      </c>
      <c r="G10" s="13">
        <f>IF(F10&lt;-1.16,-1.16,IF(F10&gt;38.8,38.8,F10))</f>
        <v>24.8</v>
      </c>
      <c r="H10" s="13">
        <f>D10*1.05*1000*10^(G10/20)</f>
        <v>729.8763480747376</v>
      </c>
      <c r="I10" s="14" t="str">
        <f>IF(G10&gt;=18.8,"Hi","Lo")</f>
        <v>Hi</v>
      </c>
      <c r="J10" s="15">
        <f>IF(I10="Hi",38.8-G10,18.8-G10)</f>
        <v>13.999999999999996</v>
      </c>
      <c r="K10" s="16">
        <f>H10*2*$D$53</f>
        <v>1079.2142934291578</v>
      </c>
      <c r="L10" s="10">
        <f>INT(256/$A$48*K10/1000)</f>
        <v>221</v>
      </c>
      <c r="M10" s="17">
        <f>400/(L10+15)</f>
        <v>1.694915254237288</v>
      </c>
    </row>
    <row r="11" spans="1:13" ht="12.75">
      <c r="A11" s="9">
        <v>0.0064</v>
      </c>
      <c r="B11" s="10">
        <f>8*A11</f>
        <v>0.0512</v>
      </c>
      <c r="C11" s="11">
        <f>IF(B11&lt;=0.8,1,IF(B11&lt;=8,10,100))</f>
        <v>1</v>
      </c>
      <c r="D11" s="10">
        <f>B11/C11</f>
        <v>0.0512</v>
      </c>
      <c r="E11" s="12">
        <f>20*LOG($C$48/(D11*$A$53*$D$53))</f>
        <v>22.211433683148343</v>
      </c>
      <c r="F11" s="13">
        <f>(INT(-INT(E11)/2+INT(E11))*2+0.8)</f>
        <v>22.8</v>
      </c>
      <c r="G11" s="13">
        <f>IF(F11&lt;-1.16,-1.16,IF(F11&gt;38.8,38.8,F11))</f>
        <v>22.8</v>
      </c>
      <c r="H11" s="13">
        <f>D11*1.05*1000*10^(G11/20)</f>
        <v>742.0945806505113</v>
      </c>
      <c r="I11" s="14" t="str">
        <f>IF(G11&gt;=18.8,"Hi","Lo")</f>
        <v>Hi</v>
      </c>
      <c r="J11" s="15">
        <f>IF(I11="Hi",38.8-G11,18.8-G11)</f>
        <v>15.999999999999996</v>
      </c>
      <c r="K11" s="16">
        <f>H11*2*$D$53</f>
        <v>1097.2804922736593</v>
      </c>
      <c r="L11" s="10">
        <f>INT(256/$A$48*K11/1000)</f>
        <v>224</v>
      </c>
      <c r="M11" s="17">
        <f>400/(L11+15)</f>
        <v>1.6736401673640167</v>
      </c>
    </row>
    <row r="12" spans="1:13" ht="12.75">
      <c r="A12" s="9">
        <v>0.008</v>
      </c>
      <c r="B12" s="10">
        <f>8*A12</f>
        <v>0.064</v>
      </c>
      <c r="C12" s="11">
        <f>IF(B12&lt;=0.8,1,IF(B12&lt;=8,10,100))</f>
        <v>1</v>
      </c>
      <c r="D12" s="10">
        <f>B12/C12</f>
        <v>0.064</v>
      </c>
      <c r="E12" s="12">
        <f>20*LOG($C$48/(D12*$A$53*$D$53))</f>
        <v>20.273233422987214</v>
      </c>
      <c r="F12" s="13">
        <f>(INT(-INT(E12)/2+INT(E12))*2+0.8)</f>
        <v>20.8</v>
      </c>
      <c r="G12" s="13">
        <f>IF(F12&lt;-1.16,-1.16,IF(F12&gt;38.8,38.8,F12))</f>
        <v>20.8</v>
      </c>
      <c r="H12" s="13">
        <f>D12*1.05*1000*10^(G12/20)</f>
        <v>736.8333478082204</v>
      </c>
      <c r="I12" s="14" t="str">
        <f>IF(G12&gt;=18.8,"Hi","Lo")</f>
        <v>Hi</v>
      </c>
      <c r="J12" s="15">
        <f>IF(I12="Hi",38.8-G12,18.8-G12)</f>
        <v>17.999999999999996</v>
      </c>
      <c r="K12" s="16">
        <f>H12*2*$D$53</f>
        <v>1089.5010955314076</v>
      </c>
      <c r="L12" s="10">
        <f>INT(256/$A$48*K12/1000)</f>
        <v>223</v>
      </c>
      <c r="M12" s="17">
        <f>400/(L12+15)</f>
        <v>1.680672268907563</v>
      </c>
    </row>
    <row r="13" spans="1:13" ht="12.75">
      <c r="A13" s="9">
        <v>0.01</v>
      </c>
      <c r="B13" s="10">
        <f>8*A13</f>
        <v>0.08</v>
      </c>
      <c r="C13" s="11">
        <f>IF(B13&lt;=0.8,1,IF(B13&lt;=8,10,100))</f>
        <v>1</v>
      </c>
      <c r="D13" s="10">
        <f>B13/C13</f>
        <v>0.08</v>
      </c>
      <c r="E13" s="12">
        <f>20*LOG($C$48/(D13*$A$53*$D$53))</f>
        <v>18.335033162826086</v>
      </c>
      <c r="F13" s="13">
        <f>(INT(-INT(E13)/2+INT(E13))*2+0.8)</f>
        <v>18.8</v>
      </c>
      <c r="G13" s="13">
        <f>IF(F13&lt;-1.16,-1.16,IF(F13&gt;38.8,38.8,F13))</f>
        <v>18.8</v>
      </c>
      <c r="H13" s="13">
        <f>D13*1.05*1000*10^(G13/20)</f>
        <v>731.6094155631077</v>
      </c>
      <c r="I13" s="14" t="str">
        <f>IF(G13&gt;=18.8,"Hi","Lo")</f>
        <v>Hi</v>
      </c>
      <c r="J13" s="15">
        <f>IF(I13="Hi",38.8-G13,18.8-G13)</f>
        <v>19.999999999999996</v>
      </c>
      <c r="K13" s="16">
        <f>H13*2*$D$53</f>
        <v>1081.776852429542</v>
      </c>
      <c r="L13" s="10">
        <f>INT(256/$A$48*K13/1000)</f>
        <v>221</v>
      </c>
      <c r="M13" s="17">
        <f>400/(L13+15)</f>
        <v>1.694915254237288</v>
      </c>
    </row>
    <row r="14" spans="1:13" ht="12.75">
      <c r="A14" s="9">
        <v>0.0125</v>
      </c>
      <c r="B14" s="10">
        <f>8*A14</f>
        <v>0.1</v>
      </c>
      <c r="C14" s="11">
        <f>IF(B14&lt;=0.8,1,IF(B14&lt;=8,10,100))</f>
        <v>1</v>
      </c>
      <c r="D14" s="10">
        <f>B14/C14</f>
        <v>0.1</v>
      </c>
      <c r="E14" s="12">
        <f>20*LOG($C$48/(D14*$A$53*$D$53))</f>
        <v>16.39683290266496</v>
      </c>
      <c r="F14" s="13">
        <f>(INT(-INT(E14)/2+INT(E14))*2+0.8)</f>
        <v>16.8</v>
      </c>
      <c r="G14" s="13">
        <f>IF(F14&lt;-1.16,-1.16,IF(F14&gt;38.8,38.8,F14))</f>
        <v>16.8</v>
      </c>
      <c r="H14" s="13">
        <f>D14*1.05*1000*10^(G14/20)</f>
        <v>726.4225194648835</v>
      </c>
      <c r="I14" s="14" t="str">
        <f>IF(G14&gt;=18.8,"Hi","Lo")</f>
        <v>Lo</v>
      </c>
      <c r="J14" s="15">
        <f>IF(I14="Hi",38.8-G14,18.8-G14)</f>
        <v>2</v>
      </c>
      <c r="K14" s="16">
        <f>H14*2*$D$53</f>
        <v>1074.1073719449348</v>
      </c>
      <c r="L14" s="10">
        <f>INT(256/$A$48*K14/1000)</f>
        <v>219</v>
      </c>
      <c r="M14" s="17">
        <f>400/(L14+15)</f>
        <v>1.7094017094017093</v>
      </c>
    </row>
    <row r="15" spans="1:13" ht="12.75">
      <c r="A15" s="9">
        <v>0.016</v>
      </c>
      <c r="B15" s="10">
        <f>8*A15</f>
        <v>0.128</v>
      </c>
      <c r="C15" s="11">
        <f>IF(B15&lt;=0.8,1,IF(B15&lt;=8,10,100))</f>
        <v>1</v>
      </c>
      <c r="D15" s="10">
        <f>B15/C15</f>
        <v>0.128</v>
      </c>
      <c r="E15" s="12">
        <f>20*LOG($C$48/(D15*$A$53*$D$53))</f>
        <v>14.252633509707591</v>
      </c>
      <c r="F15" s="13">
        <f>(INT(-INT(E15)/2+INT(E15))*2+0.8)</f>
        <v>14.8</v>
      </c>
      <c r="G15" s="13">
        <f>IF(F15&lt;-1.16,-1.16,IF(F15&gt;38.8,38.8,F15))</f>
        <v>14.8</v>
      </c>
      <c r="H15" s="13">
        <f>D15*1.05*1000*10^(G15/20)</f>
        <v>738.5829344646475</v>
      </c>
      <c r="I15" s="14" t="str">
        <f>IF(G15&gt;=18.8,"Hi","Lo")</f>
        <v>Lo</v>
      </c>
      <c r="J15" s="15">
        <f>IF(I15="Hi",38.8-G15,18.8-G15)</f>
        <v>4</v>
      </c>
      <c r="K15" s="16">
        <f>H15*2*$D$53</f>
        <v>1092.0880802065371</v>
      </c>
      <c r="L15" s="10">
        <f>INT(256/$A$48*K15/1000)</f>
        <v>223</v>
      </c>
      <c r="M15" s="17">
        <f>400/(L15+15)</f>
        <v>1.680672268907563</v>
      </c>
    </row>
    <row r="16" spans="1:13" ht="12.75">
      <c r="A16" s="9">
        <v>0.02</v>
      </c>
      <c r="B16" s="10">
        <f>8*A16</f>
        <v>0.16</v>
      </c>
      <c r="C16" s="11">
        <f>IF(B16&lt;=0.8,1,IF(B16&lt;=8,10,100))</f>
        <v>1</v>
      </c>
      <c r="D16" s="10">
        <f>B16/C16</f>
        <v>0.16</v>
      </c>
      <c r="E16" s="12">
        <f>20*LOG($C$48/(D16*$A$53*$D$53))</f>
        <v>12.314433249546465</v>
      </c>
      <c r="F16" s="13">
        <f>(INT(-INT(E16)/2+INT(E16))*2+0.8)</f>
        <v>12.8</v>
      </c>
      <c r="G16" s="13">
        <f>IF(F16&lt;-1.16,-1.16,IF(F16&gt;38.8,38.8,F16))</f>
        <v>12.8</v>
      </c>
      <c r="H16" s="13">
        <f>D16*1.05*1000*10^(G16/20)</f>
        <v>733.3465981634789</v>
      </c>
      <c r="I16" s="14" t="str">
        <f>IF(G16&gt;=18.8,"Hi","Lo")</f>
        <v>Lo</v>
      </c>
      <c r="J16" s="15">
        <f>IF(I16="Hi",38.8-G16,18.8-G16)</f>
        <v>6</v>
      </c>
      <c r="K16" s="16">
        <f>H16*2*$D$53</f>
        <v>1084.3454961423604</v>
      </c>
      <c r="L16" s="10">
        <f>INT(256/$A$48*K16/1000)</f>
        <v>222</v>
      </c>
      <c r="M16" s="17">
        <f>400/(L16+15)</f>
        <v>1.6877637130801688</v>
      </c>
    </row>
    <row r="17" spans="1:13" ht="12.75">
      <c r="A17" s="9">
        <v>0.025</v>
      </c>
      <c r="B17" s="10">
        <f>8*A17</f>
        <v>0.2</v>
      </c>
      <c r="C17" s="11">
        <f>IF(B17&lt;=0.8,1,IF(B17&lt;=8,10,100))</f>
        <v>1</v>
      </c>
      <c r="D17" s="10">
        <f>B17/C17</f>
        <v>0.2</v>
      </c>
      <c r="E17" s="12">
        <f>20*LOG($C$48/(D17*$A$53*$D$53))</f>
        <v>10.376232989385334</v>
      </c>
      <c r="F17" s="13">
        <f>(INT(-INT(E17)/2+INT(E17))*2+0.8)</f>
        <v>10.8</v>
      </c>
      <c r="G17" s="13">
        <f>IF(F17&lt;-1.16,-1.16,IF(F17&gt;38.8,38.8,F17))</f>
        <v>10.8</v>
      </c>
      <c r="H17" s="13">
        <f>D17*1.05*1000*10^(G17/20)</f>
        <v>728.1473859503166</v>
      </c>
      <c r="I17" s="14" t="str">
        <f>IF(G17&gt;=18.8,"Hi","Lo")</f>
        <v>Lo</v>
      </c>
      <c r="J17" s="15">
        <f>IF(I17="Hi",38.8-G17,18.8-G17)</f>
        <v>8</v>
      </c>
      <c r="K17" s="16">
        <f>H17*2*$D$53</f>
        <v>1076.657804727483</v>
      </c>
      <c r="L17" s="10">
        <f>INT(256/$A$48*K17/1000)</f>
        <v>220</v>
      </c>
      <c r="M17" s="17">
        <f>400/(L17+15)</f>
        <v>1.702127659574468</v>
      </c>
    </row>
    <row r="18" spans="1:13" ht="12.75">
      <c r="A18" s="9">
        <v>0.032</v>
      </c>
      <c r="B18" s="10">
        <f>8*A18</f>
        <v>0.256</v>
      </c>
      <c r="C18" s="11">
        <f>IF(B18&lt;=0.8,1,IF(B18&lt;=8,10,100))</f>
        <v>1</v>
      </c>
      <c r="D18" s="10">
        <f>B18/C18</f>
        <v>0.256</v>
      </c>
      <c r="E18" s="12">
        <f>20*LOG($C$48/(D18*$A$53*$D$53))</f>
        <v>8.23203359642797</v>
      </c>
      <c r="F18" s="13">
        <f>(INT(-INT(E18)/2+INT(E18))*2+0.8)</f>
        <v>8.8</v>
      </c>
      <c r="G18" s="13">
        <f>IF(F18&lt;-1.16,-1.16,IF(F18&gt;38.8,38.8,F18))</f>
        <v>8.8</v>
      </c>
      <c r="H18" s="13">
        <f>D18*1.05*1000*10^(G18/20)</f>
        <v>740.3366754572993</v>
      </c>
      <c r="I18" s="14" t="str">
        <f>IF(G18&gt;=18.8,"Hi","Lo")</f>
        <v>Lo</v>
      </c>
      <c r="J18" s="15">
        <f>IF(I18="Hi",38.8-G18,18.8-G18)</f>
        <v>10</v>
      </c>
      <c r="K18" s="16">
        <f>H18*2*$D$53</f>
        <v>1094.6812075920661</v>
      </c>
      <c r="L18" s="10">
        <f>INT(256/$A$48*K18/1000)</f>
        <v>224</v>
      </c>
      <c r="M18" s="17">
        <f>400/(L18+15)</f>
        <v>1.6736401673640167</v>
      </c>
    </row>
    <row r="19" spans="1:13" ht="12.75">
      <c r="A19" s="9">
        <v>0.04</v>
      </c>
      <c r="B19" s="10">
        <f>8*A19</f>
        <v>0.32</v>
      </c>
      <c r="C19" s="11">
        <f>IF(B19&lt;=0.8,1,IF(B19&lt;=8,10,100))</f>
        <v>1</v>
      </c>
      <c r="D19" s="10">
        <f>B19/C19</f>
        <v>0.32</v>
      </c>
      <c r="E19" s="12">
        <f>20*LOG($C$48/(D19*$A$53*$D$53))</f>
        <v>6.293833336266841</v>
      </c>
      <c r="F19" s="13">
        <f>(INT(-INT(E19)/2+INT(E19))*2+0.8)</f>
        <v>6.8</v>
      </c>
      <c r="G19" s="13">
        <f>IF(F19&lt;-1.16,-1.16,IF(F19&gt;38.8,38.8,F19))</f>
        <v>6.8</v>
      </c>
      <c r="H19" s="13">
        <f>D19*1.05*1000*10^(G19/20)</f>
        <v>735.0879056470496</v>
      </c>
      <c r="I19" s="14" t="str">
        <f>IF(G19&gt;=18.8,"Hi","Lo")</f>
        <v>Lo</v>
      </c>
      <c r="J19" s="15">
        <f>IF(I19="Hi",38.8-G19,18.8-G19)</f>
        <v>12</v>
      </c>
      <c r="K19" s="16">
        <f>H19*2*$D$53</f>
        <v>1086.920239015563</v>
      </c>
      <c r="L19" s="10">
        <f>INT(256/$A$48*K19/1000)</f>
        <v>222</v>
      </c>
      <c r="M19" s="17">
        <f>400/(L19+15)</f>
        <v>1.6877637130801688</v>
      </c>
    </row>
    <row r="20" spans="1:13" ht="12.75">
      <c r="A20" s="9">
        <v>0.05</v>
      </c>
      <c r="B20" s="10">
        <f>8*A20</f>
        <v>0.4</v>
      </c>
      <c r="C20" s="11">
        <f>IF(B20&lt;=0.8,1,IF(B20&lt;=8,10,100))</f>
        <v>1</v>
      </c>
      <c r="D20" s="10">
        <f>B20/C20</f>
        <v>0.4</v>
      </c>
      <c r="E20" s="12">
        <f>20*LOG($C$48/(D20*$A$53*$D$53))</f>
        <v>4.355633076105712</v>
      </c>
      <c r="F20" s="13">
        <f>(INT(-INT(E20)/2+INT(E20))*2+0.8)</f>
        <v>4.8</v>
      </c>
      <c r="G20" s="13">
        <f>IF(F20&lt;-1.16,-1.16,IF(F20&gt;38.8,38.8,F20))</f>
        <v>4.8</v>
      </c>
      <c r="H20" s="13">
        <f>D20*1.05*1000*10^(G20/20)</f>
        <v>729.8763480747377</v>
      </c>
      <c r="I20" s="14" t="str">
        <f>IF(G20&gt;=18.8,"Hi","Lo")</f>
        <v>Lo</v>
      </c>
      <c r="J20" s="15">
        <f>IF(I20="Hi",38.8-G20,18.8-G20)</f>
        <v>14</v>
      </c>
      <c r="K20" s="16">
        <f>H20*2*$D$53</f>
        <v>1079.214293429158</v>
      </c>
      <c r="L20" s="10">
        <f>INT(256/$A$48*K20/1000)</f>
        <v>221</v>
      </c>
      <c r="M20" s="17">
        <f>400/(L20+15)</f>
        <v>1.694915254237288</v>
      </c>
    </row>
    <row r="21" spans="1:13" ht="12.75">
      <c r="A21" s="9">
        <v>0.064</v>
      </c>
      <c r="B21" s="10">
        <f>8*A21</f>
        <v>0.512</v>
      </c>
      <c r="C21" s="11">
        <f>IF(B21&lt;=0.8,1,IF(B21&lt;=8,10,100))</f>
        <v>1</v>
      </c>
      <c r="D21" s="10">
        <f>B21/C21</f>
        <v>0.512</v>
      </c>
      <c r="E21" s="12">
        <f>20*LOG($C$48/(D21*$A$53*$D$53))</f>
        <v>2.211433683148345</v>
      </c>
      <c r="F21" s="13">
        <f>(INT(-INT(E21)/2+INT(E21))*2+0.8)</f>
        <v>2.8</v>
      </c>
      <c r="G21" s="13">
        <f>IF(F21&lt;-1.16,-1.16,IF(F21&gt;38.8,38.8,F21))</f>
        <v>2.8</v>
      </c>
      <c r="H21" s="13">
        <f>D21*1.05*1000*10^(G21/20)</f>
        <v>742.0945806505109</v>
      </c>
      <c r="I21" s="14" t="str">
        <f>IF(G21&gt;=18.8,"Hi","Lo")</f>
        <v>Lo</v>
      </c>
      <c r="J21" s="15">
        <f>IF(I21="Hi",38.8-G21,18.8-G21)</f>
        <v>16</v>
      </c>
      <c r="K21" s="16">
        <f>H21*2*$D$53</f>
        <v>1097.2804922736586</v>
      </c>
      <c r="L21" s="10">
        <f>INT(256/$A$48*K21/1000)</f>
        <v>224</v>
      </c>
      <c r="M21" s="17">
        <f>400/(L21+15)</f>
        <v>1.6736401673640167</v>
      </c>
    </row>
    <row r="22" spans="1:13" ht="12.75">
      <c r="A22" s="9">
        <v>0.08</v>
      </c>
      <c r="B22" s="10">
        <f>8*A22</f>
        <v>0.64</v>
      </c>
      <c r="C22" s="11">
        <f>IF(B22&lt;=0.8,1,IF(B22&lt;=8,10,100))</f>
        <v>1</v>
      </c>
      <c r="D22" s="10">
        <f>B22/C22</f>
        <v>0.64</v>
      </c>
      <c r="E22" s="12">
        <f>20*LOG($C$48/(D22*$A$53*$D$53))</f>
        <v>0.2732334229872173</v>
      </c>
      <c r="F22" s="13">
        <f>(INT(-INT(E22)/2+INT(E22))*2+0.8)</f>
        <v>0.8</v>
      </c>
      <c r="G22" s="13">
        <f>IF(F22&lt;-1.16,-1.16,IF(F22&gt;38.8,38.8,F22))</f>
        <v>0.8</v>
      </c>
      <c r="H22" s="13">
        <f>D22*1.05*1000*10^(G22/20)</f>
        <v>736.8333478082204</v>
      </c>
      <c r="I22" s="14" t="str">
        <f>IF(G22&gt;=18.8,"Hi","Lo")</f>
        <v>Lo</v>
      </c>
      <c r="J22" s="15">
        <f>IF(I22="Hi",38.8-G22,18.8-G22)</f>
        <v>18</v>
      </c>
      <c r="K22" s="16">
        <f>H22*2*$D$53</f>
        <v>1089.5010955314076</v>
      </c>
      <c r="L22" s="10">
        <f>INT(256/$A$48*K22/1000)</f>
        <v>223</v>
      </c>
      <c r="M22" s="17">
        <f>400/(L22+15)</f>
        <v>1.680672268907563</v>
      </c>
    </row>
    <row r="23" spans="1:13" ht="12.75">
      <c r="A23" s="9">
        <v>0.1</v>
      </c>
      <c r="B23" s="10">
        <f>8*A23</f>
        <v>0.8</v>
      </c>
      <c r="C23" s="11">
        <f>IF(B23&lt;=0.8,1,IF(B23&lt;=8,10,100))</f>
        <v>1</v>
      </c>
      <c r="D23" s="10">
        <f>B23/C23</f>
        <v>0.8</v>
      </c>
      <c r="E23" s="12">
        <f>20*LOG($C$48/(D23*$A$53*$D$53))</f>
        <v>-1.6649668371739113</v>
      </c>
      <c r="F23" s="13">
        <f>(INT(-INT(E23)/2+INT(E23))*2+0.8)</f>
        <v>-1.2</v>
      </c>
      <c r="G23" s="13">
        <f>IF(F23&lt;-1.16,-1.16,IF(F23&gt;38.8,38.8,F23))</f>
        <v>-1.16</v>
      </c>
      <c r="H23" s="13">
        <f>D23*1.05*1000*10^(G23/20)</f>
        <v>734.9863711910464</v>
      </c>
      <c r="I23" s="14" t="str">
        <f>IF(G23&gt;=18.8,"Hi","Lo")</f>
        <v>Lo</v>
      </c>
      <c r="J23" s="15">
        <f>IF(I23="Hi",38.8-G23,18.8-G23)</f>
        <v>19.96</v>
      </c>
      <c r="K23" s="16">
        <f>H23*2*$D$53</f>
        <v>1086.7701075083794</v>
      </c>
      <c r="L23" s="10">
        <f>INT(256/$A$48*K23/1000)</f>
        <v>222</v>
      </c>
      <c r="M23" s="17">
        <f>400/(L23+15)</f>
        <v>1.6877637130801688</v>
      </c>
    </row>
    <row r="24" spans="1:13" ht="12.75">
      <c r="A24" s="9">
        <v>0.125</v>
      </c>
      <c r="B24" s="10">
        <f>8*A24</f>
        <v>1</v>
      </c>
      <c r="C24" s="11">
        <f>IF(B24&lt;=0.8,1,IF(B24&lt;=8,10,100))</f>
        <v>10</v>
      </c>
      <c r="D24" s="10">
        <f>B24/C24</f>
        <v>0.1</v>
      </c>
      <c r="E24" s="12">
        <f>20*LOG($C$48/(D24*$A$53*$D$53))</f>
        <v>16.39683290266496</v>
      </c>
      <c r="F24" s="13">
        <f>(INT(-INT(E24)/2+INT(E24))*2+0.8)</f>
        <v>16.8</v>
      </c>
      <c r="G24" s="13">
        <f>IF(F24&lt;-1.16,-1.16,IF(F24&gt;38.8,38.8,F24))</f>
        <v>16.8</v>
      </c>
      <c r="H24" s="13">
        <f>D24*1.05*1000*10^(G24/20)</f>
        <v>726.4225194648835</v>
      </c>
      <c r="I24" s="14" t="str">
        <f>IF(G24&gt;=18.8,"Hi","Lo")</f>
        <v>Lo</v>
      </c>
      <c r="J24" s="15">
        <f>IF(I24="Hi",38.8-G24,18.8-G24)</f>
        <v>2</v>
      </c>
      <c r="K24" s="16">
        <f>H24*2*$D$53</f>
        <v>1074.1073719449348</v>
      </c>
      <c r="L24" s="10">
        <f>INT(256/$A$48*K24/1000)</f>
        <v>219</v>
      </c>
      <c r="M24" s="17">
        <f>400/(L24+15)</f>
        <v>1.7094017094017093</v>
      </c>
    </row>
    <row r="25" spans="1:13" ht="12.75">
      <c r="A25" s="9">
        <v>0.16</v>
      </c>
      <c r="B25" s="10">
        <f>8*A25</f>
        <v>1.28</v>
      </c>
      <c r="C25" s="11">
        <f>IF(B25&lt;=0.8,1,IF(B25&lt;=8,10,100))</f>
        <v>10</v>
      </c>
      <c r="D25" s="10">
        <f>B25/C25</f>
        <v>0.128</v>
      </c>
      <c r="E25" s="12">
        <f>20*LOG($C$48/(D25*$A$53*$D$53))</f>
        <v>14.252633509707591</v>
      </c>
      <c r="F25" s="13">
        <f>(INT(-INT(E25)/2+INT(E25))*2+0.8)</f>
        <v>14.8</v>
      </c>
      <c r="G25" s="13">
        <f>IF(F25&lt;-1.16,-1.16,IF(F25&gt;38.8,38.8,F25))</f>
        <v>14.8</v>
      </c>
      <c r="H25" s="13">
        <f>D25*1.05*1000*10^(G25/20)</f>
        <v>738.5829344646475</v>
      </c>
      <c r="I25" s="14" t="str">
        <f>IF(G25&gt;=18.8,"Hi","Lo")</f>
        <v>Lo</v>
      </c>
      <c r="J25" s="15">
        <f>IF(I25="Hi",38.8-G25,18.8-G25)</f>
        <v>4</v>
      </c>
      <c r="K25" s="16">
        <f>H25*2*$D$53</f>
        <v>1092.0880802065371</v>
      </c>
      <c r="L25" s="10">
        <f>INT(256/$A$48*K25/1000)</f>
        <v>223</v>
      </c>
      <c r="M25" s="17">
        <f>400/(L25+15)</f>
        <v>1.680672268907563</v>
      </c>
    </row>
    <row r="26" spans="1:13" ht="12.75">
      <c r="A26" s="9">
        <v>0.2</v>
      </c>
      <c r="B26" s="10">
        <f>8*A26</f>
        <v>1.6</v>
      </c>
      <c r="C26" s="11">
        <f>IF(B26&lt;=0.8,1,IF(B26&lt;=8,10,100))</f>
        <v>10</v>
      </c>
      <c r="D26" s="10">
        <f>B26/C26</f>
        <v>0.16</v>
      </c>
      <c r="E26" s="12">
        <f>20*LOG($C$48/(D26*$A$53*$D$53))</f>
        <v>12.314433249546465</v>
      </c>
      <c r="F26" s="13">
        <f>(INT(-INT(E26)/2+INT(E26))*2+0.8)</f>
        <v>12.8</v>
      </c>
      <c r="G26" s="13">
        <f>IF(F26&lt;-1.16,-1.16,IF(F26&gt;38.8,38.8,F26))</f>
        <v>12.8</v>
      </c>
      <c r="H26" s="13">
        <f>D26*1.05*1000*10^(G26/20)</f>
        <v>733.3465981634789</v>
      </c>
      <c r="I26" s="14" t="str">
        <f>IF(G26&gt;=18.8,"Hi","Lo")</f>
        <v>Lo</v>
      </c>
      <c r="J26" s="15">
        <f>IF(I26="Hi",38.8-G26,18.8-G26)</f>
        <v>6</v>
      </c>
      <c r="K26" s="16">
        <f>H26*2*$D$53</f>
        <v>1084.3454961423604</v>
      </c>
      <c r="L26" s="10">
        <f>INT(256/$A$48*K26/1000)</f>
        <v>222</v>
      </c>
      <c r="M26" s="17">
        <f>400/(L26+15)</f>
        <v>1.6877637130801688</v>
      </c>
    </row>
    <row r="27" spans="1:13" ht="12.75">
      <c r="A27" s="9">
        <v>0.25</v>
      </c>
      <c r="B27" s="10">
        <f>8*A27</f>
        <v>2</v>
      </c>
      <c r="C27" s="11">
        <f>IF(B27&lt;=0.8,1,IF(B27&lt;=8,10,100))</f>
        <v>10</v>
      </c>
      <c r="D27" s="10">
        <f>B27/C27</f>
        <v>0.2</v>
      </c>
      <c r="E27" s="12">
        <f>20*LOG($C$48/(D27*$A$53*$D$53))</f>
        <v>10.376232989385334</v>
      </c>
      <c r="F27" s="13">
        <f>(INT(-INT(E27)/2+INT(E27))*2+0.8)</f>
        <v>10.8</v>
      </c>
      <c r="G27" s="13">
        <f>IF(F27&lt;-1.16,-1.16,IF(F27&gt;38.8,38.8,F27))</f>
        <v>10.8</v>
      </c>
      <c r="H27" s="13">
        <f>D27*1.05*1000*10^(G27/20)</f>
        <v>728.1473859503166</v>
      </c>
      <c r="I27" s="14" t="str">
        <f>IF(G27&gt;=18.8,"Hi","Lo")</f>
        <v>Lo</v>
      </c>
      <c r="J27" s="15">
        <f>IF(I27="Hi",38.8-G27,18.8-G27)</f>
        <v>8</v>
      </c>
      <c r="K27" s="16">
        <f>H27*2*$D$53</f>
        <v>1076.657804727483</v>
      </c>
      <c r="L27" s="10">
        <f>INT(256/$A$48*K27/1000)</f>
        <v>220</v>
      </c>
      <c r="M27" s="17">
        <f>400/(L27+15)</f>
        <v>1.702127659574468</v>
      </c>
    </row>
    <row r="28" spans="1:13" ht="12.75">
      <c r="A28" s="9">
        <v>0.32</v>
      </c>
      <c r="B28" s="10">
        <f>8*A28</f>
        <v>2.56</v>
      </c>
      <c r="C28" s="11">
        <f>IF(B28&lt;=0.8,1,IF(B28&lt;=8,10,100))</f>
        <v>10</v>
      </c>
      <c r="D28" s="10">
        <f>B28/C28</f>
        <v>0.256</v>
      </c>
      <c r="E28" s="12">
        <f>20*LOG($C$48/(D28*$A$53*$D$53))</f>
        <v>8.23203359642797</v>
      </c>
      <c r="F28" s="13">
        <f>(INT(-INT(E28)/2+INT(E28))*2+0.8)</f>
        <v>8.8</v>
      </c>
      <c r="G28" s="13">
        <f>IF(F28&lt;-1.16,-1.16,IF(F28&gt;38.8,38.8,F28))</f>
        <v>8.8</v>
      </c>
      <c r="H28" s="13">
        <f>D28*1.05*1000*10^(G28/20)</f>
        <v>740.3366754572993</v>
      </c>
      <c r="I28" s="14" t="str">
        <f>IF(G28&gt;=18.8,"Hi","Lo")</f>
        <v>Lo</v>
      </c>
      <c r="J28" s="15">
        <f>IF(I28="Hi",38.8-G28,18.8-G28)</f>
        <v>10</v>
      </c>
      <c r="K28" s="16">
        <f>H28*2*$D$53</f>
        <v>1094.6812075920661</v>
      </c>
      <c r="L28" s="10">
        <f>INT(256/$A$48*K28/1000)</f>
        <v>224</v>
      </c>
      <c r="M28" s="17">
        <f>400/(L28+15)</f>
        <v>1.6736401673640167</v>
      </c>
    </row>
    <row r="29" spans="1:13" ht="12.75">
      <c r="A29" s="9">
        <v>0.4</v>
      </c>
      <c r="B29" s="10">
        <f>8*A29</f>
        <v>3.2</v>
      </c>
      <c r="C29" s="11">
        <f>IF(B29&lt;=0.8,1,IF(B29&lt;=8,10,100))</f>
        <v>10</v>
      </c>
      <c r="D29" s="10">
        <f>B29/C29</f>
        <v>0.32</v>
      </c>
      <c r="E29" s="12">
        <f>20*LOG($C$48/(D29*$A$53*$D$53))</f>
        <v>6.293833336266841</v>
      </c>
      <c r="F29" s="13">
        <f>(INT(-INT(E29)/2+INT(E29))*2+0.8)</f>
        <v>6.8</v>
      </c>
      <c r="G29" s="13">
        <f>IF(F29&lt;-1.16,-1.16,IF(F29&gt;38.8,38.8,F29))</f>
        <v>6.8</v>
      </c>
      <c r="H29" s="13">
        <f>D29*1.05*1000*10^(G29/20)</f>
        <v>735.0879056470496</v>
      </c>
      <c r="I29" s="14" t="str">
        <f>IF(G29&gt;=18.8,"Hi","Lo")</f>
        <v>Lo</v>
      </c>
      <c r="J29" s="15">
        <f>IF(I29="Hi",38.8-G29,18.8-G29)</f>
        <v>12</v>
      </c>
      <c r="K29" s="16">
        <f>H29*2*$D$53</f>
        <v>1086.920239015563</v>
      </c>
      <c r="L29" s="10">
        <f>INT(256/$A$48*K29/1000)</f>
        <v>222</v>
      </c>
      <c r="M29" s="17">
        <f>400/(L29+15)</f>
        <v>1.6877637130801688</v>
      </c>
    </row>
    <row r="30" spans="1:13" ht="12.75">
      <c r="A30" s="9">
        <v>0.5</v>
      </c>
      <c r="B30" s="10">
        <f>8*A30</f>
        <v>4</v>
      </c>
      <c r="C30" s="11">
        <f>IF(B30&lt;=0.8,1,IF(B30&lt;=8,10,100))</f>
        <v>10</v>
      </c>
      <c r="D30" s="10">
        <f>B30/C30</f>
        <v>0.4</v>
      </c>
      <c r="E30" s="12">
        <f>20*LOG($C$48/(D30*$A$53*$D$53))</f>
        <v>4.355633076105712</v>
      </c>
      <c r="F30" s="13">
        <f>(INT(-INT(E30)/2+INT(E30))*2+0.8)</f>
        <v>4.8</v>
      </c>
      <c r="G30" s="13">
        <f>IF(F30&lt;-1.16,-1.16,IF(F30&gt;38.8,38.8,F30))</f>
        <v>4.8</v>
      </c>
      <c r="H30" s="13">
        <f>D30*1.05*1000*10^(G30/20)</f>
        <v>729.8763480747377</v>
      </c>
      <c r="I30" s="14" t="str">
        <f>IF(G30&gt;=18.8,"Hi","Lo")</f>
        <v>Lo</v>
      </c>
      <c r="J30" s="15">
        <f>IF(I30="Hi",38.8-G30,18.8-G30)</f>
        <v>14</v>
      </c>
      <c r="K30" s="16">
        <f>H30*2*$D$53</f>
        <v>1079.214293429158</v>
      </c>
      <c r="L30" s="10">
        <f>INT(256/$A$48*K30/1000)</f>
        <v>221</v>
      </c>
      <c r="M30" s="17">
        <f>400/(L30+15)</f>
        <v>1.694915254237288</v>
      </c>
    </row>
    <row r="31" spans="1:13" ht="12.75">
      <c r="A31" s="9">
        <v>0.64</v>
      </c>
      <c r="B31" s="10">
        <f>8*A31</f>
        <v>5.12</v>
      </c>
      <c r="C31" s="11">
        <f>IF(B31&lt;=0.8,1,IF(B31&lt;=8,10,100))</f>
        <v>10</v>
      </c>
      <c r="D31" s="10">
        <f>B31/C31</f>
        <v>0.512</v>
      </c>
      <c r="E31" s="12">
        <f>20*LOG($C$48/(D31*$A$53*$D$53))</f>
        <v>2.211433683148345</v>
      </c>
      <c r="F31" s="13">
        <f>(INT(-INT(E31)/2+INT(E31))*2+0.8)</f>
        <v>2.8</v>
      </c>
      <c r="G31" s="13">
        <f>IF(F31&lt;-1.16,-1.16,IF(F31&gt;38.8,38.8,F31))</f>
        <v>2.8</v>
      </c>
      <c r="H31" s="13">
        <f>D31*1.05*1000*10^(G31/20)</f>
        <v>742.0945806505109</v>
      </c>
      <c r="I31" s="14" t="str">
        <f>IF(G31&gt;=18.8,"Hi","Lo")</f>
        <v>Lo</v>
      </c>
      <c r="J31" s="15">
        <f>IF(I31="Hi",38.8-G31,18.8-G31)</f>
        <v>16</v>
      </c>
      <c r="K31" s="16">
        <f>H31*2*$D$53</f>
        <v>1097.2804922736586</v>
      </c>
      <c r="L31" s="10">
        <f>INT(256/$A$48*K31/1000)</f>
        <v>224</v>
      </c>
      <c r="M31" s="17">
        <f>400/(L31+15)</f>
        <v>1.6736401673640167</v>
      </c>
    </row>
    <row r="32" spans="1:13" ht="12.75">
      <c r="A32" s="9">
        <v>0.8</v>
      </c>
      <c r="B32" s="10">
        <f>8*A32</f>
        <v>6.4</v>
      </c>
      <c r="C32" s="11">
        <f>IF(B32&lt;=0.8,1,IF(B32&lt;=8,10,100))</f>
        <v>10</v>
      </c>
      <c r="D32" s="10">
        <f>B32/C32</f>
        <v>0.64</v>
      </c>
      <c r="E32" s="12">
        <f>20*LOG($C$48/(D32*$A$53*$D$53))</f>
        <v>0.2732334229872173</v>
      </c>
      <c r="F32" s="13">
        <f>(INT(-INT(E32)/2+INT(E32))*2+0.8)</f>
        <v>0.8</v>
      </c>
      <c r="G32" s="13">
        <f>IF(F32&lt;-1.16,-1.16,IF(F32&gt;38.8,38.8,F32))</f>
        <v>0.8</v>
      </c>
      <c r="H32" s="13">
        <f>D32*1.05*1000*10^(G32/20)</f>
        <v>736.8333478082204</v>
      </c>
      <c r="I32" s="14" t="str">
        <f>IF(G32&gt;=18.8,"Hi","Lo")</f>
        <v>Lo</v>
      </c>
      <c r="J32" s="15">
        <f>IF(I32="Hi",38.8-G32,18.8-G32)</f>
        <v>18</v>
      </c>
      <c r="K32" s="16">
        <f>H32*2*$D$53</f>
        <v>1089.5010955314076</v>
      </c>
      <c r="L32" s="10">
        <f>INT(256/$A$48*K32/1000)</f>
        <v>223</v>
      </c>
      <c r="M32" s="17">
        <f>400/(L32+15)</f>
        <v>1.680672268907563</v>
      </c>
    </row>
    <row r="33" spans="1:13" ht="12.75">
      <c r="A33" s="9">
        <v>1</v>
      </c>
      <c r="B33" s="10">
        <f>8*A33</f>
        <v>8</v>
      </c>
      <c r="C33" s="11">
        <f>IF(B33&lt;=0.8,1,IF(B33&lt;=8,10,100))</f>
        <v>10</v>
      </c>
      <c r="D33" s="10">
        <f>B33/C33</f>
        <v>0.8</v>
      </c>
      <c r="E33" s="12">
        <f>20*LOG($C$48/(D33*$A$53*$D$53))</f>
        <v>-1.6649668371739113</v>
      </c>
      <c r="F33" s="13">
        <f>(INT(-INT(E33)/2+INT(E33))*2+0.8)</f>
        <v>-1.2</v>
      </c>
      <c r="G33" s="13">
        <f>IF(F33&lt;-1.16,-1.16,IF(F33&gt;38.8,38.8,F33))</f>
        <v>-1.16</v>
      </c>
      <c r="H33" s="13">
        <f>D33*1.05*1000*10^(G33/20)</f>
        <v>734.9863711910464</v>
      </c>
      <c r="I33" s="14" t="str">
        <f>IF(G33&gt;=18.8,"Hi","Lo")</f>
        <v>Lo</v>
      </c>
      <c r="J33" s="15">
        <f>IF(I33="Hi",38.8-G33,18.8-G33)</f>
        <v>19.96</v>
      </c>
      <c r="K33" s="16">
        <f>H33*2*$D$53</f>
        <v>1086.7701075083794</v>
      </c>
      <c r="L33" s="10">
        <f>INT(256/$A$48*K33/1000)</f>
        <v>222</v>
      </c>
      <c r="M33" s="17">
        <f>400/(L33+15)</f>
        <v>1.6877637130801688</v>
      </c>
    </row>
    <row r="34" spans="1:13" ht="12.75">
      <c r="A34" s="9">
        <v>1.25</v>
      </c>
      <c r="B34" s="10">
        <f>8*A34</f>
        <v>10</v>
      </c>
      <c r="C34" s="11">
        <f>IF(B34&lt;=0.8,1,IF(B34&lt;=8,10,100))</f>
        <v>100</v>
      </c>
      <c r="D34" s="10">
        <f>B34/C34</f>
        <v>0.1</v>
      </c>
      <c r="E34" s="12">
        <f>20*LOG($C$48/(D34*$A$53*$D$53))</f>
        <v>16.39683290266496</v>
      </c>
      <c r="F34" s="13">
        <f>(INT(-INT(E34)/2+INT(E34))*2+0.8)</f>
        <v>16.8</v>
      </c>
      <c r="G34" s="13">
        <f>IF(F34&lt;-1.16,-1.16,IF(F34&gt;38.8,38.8,F34))</f>
        <v>16.8</v>
      </c>
      <c r="H34" s="13">
        <f>D34*1.05*1000*10^(G34/20)</f>
        <v>726.4225194648835</v>
      </c>
      <c r="I34" s="14" t="str">
        <f>IF(G34&gt;=18.8,"Hi","Lo")</f>
        <v>Lo</v>
      </c>
      <c r="J34" s="15">
        <f>IF(I34="Hi",38.8-G34,18.8-G34)</f>
        <v>2</v>
      </c>
      <c r="K34" s="16">
        <f>H34*2*$D$53</f>
        <v>1074.1073719449348</v>
      </c>
      <c r="L34" s="10">
        <f>INT(256/$A$48*K34/1000)</f>
        <v>219</v>
      </c>
      <c r="M34" s="17">
        <f>400/(L34+15)</f>
        <v>1.7094017094017093</v>
      </c>
    </row>
    <row r="35" spans="1:13" ht="12.75">
      <c r="A35" s="9">
        <v>1.6</v>
      </c>
      <c r="B35" s="10">
        <f>8*A35</f>
        <v>12.8</v>
      </c>
      <c r="C35" s="11">
        <f>IF(B35&lt;=0.8,1,IF(B35&lt;=8,10,100))</f>
        <v>100</v>
      </c>
      <c r="D35" s="10">
        <f>B35/C35</f>
        <v>0.128</v>
      </c>
      <c r="E35" s="12">
        <f>20*LOG($C$48/(D35*$A$53*$D$53))</f>
        <v>14.252633509707591</v>
      </c>
      <c r="F35" s="13">
        <f>(INT(-INT(E35)/2+INT(E35))*2+0.8)</f>
        <v>14.8</v>
      </c>
      <c r="G35" s="13">
        <f>IF(F35&lt;-1.16,-1.16,IF(F35&gt;38.8,38.8,F35))</f>
        <v>14.8</v>
      </c>
      <c r="H35" s="13">
        <f>D35*1.05*1000*10^(G35/20)</f>
        <v>738.5829344646475</v>
      </c>
      <c r="I35" s="14" t="str">
        <f>IF(G35&gt;=18.8,"Hi","Lo")</f>
        <v>Lo</v>
      </c>
      <c r="J35" s="15">
        <f>IF(I35="Hi",38.8-G35,18.8-G35)</f>
        <v>4</v>
      </c>
      <c r="K35" s="16">
        <f>H35*2*$D$53</f>
        <v>1092.0880802065371</v>
      </c>
      <c r="L35" s="10">
        <f>INT(256/$A$48*K35/1000)</f>
        <v>223</v>
      </c>
      <c r="M35" s="17">
        <f>400/(L35+15)</f>
        <v>1.680672268907563</v>
      </c>
    </row>
    <row r="36" spans="1:13" ht="12.75">
      <c r="A36" s="9">
        <v>2</v>
      </c>
      <c r="B36" s="10">
        <f>8*A36</f>
        <v>16</v>
      </c>
      <c r="C36" s="11">
        <f>IF(B36&lt;=0.8,1,IF(B36&lt;=8,10,100))</f>
        <v>100</v>
      </c>
      <c r="D36" s="10">
        <f>B36/C36</f>
        <v>0.16</v>
      </c>
      <c r="E36" s="12">
        <f>20*LOG($C$48/(D36*$A$53*$D$53))</f>
        <v>12.314433249546465</v>
      </c>
      <c r="F36" s="13">
        <f>(INT(-INT(E36)/2+INT(E36))*2+0.8)</f>
        <v>12.8</v>
      </c>
      <c r="G36" s="13">
        <f>IF(F36&lt;-1.16,-1.16,IF(F36&gt;38.8,38.8,F36))</f>
        <v>12.8</v>
      </c>
      <c r="H36" s="13">
        <f>D36*1.05*1000*10^(G36/20)</f>
        <v>733.3465981634789</v>
      </c>
      <c r="I36" s="14" t="str">
        <f>IF(G36&gt;=18.8,"Hi","Lo")</f>
        <v>Lo</v>
      </c>
      <c r="J36" s="15">
        <f>IF(I36="Hi",38.8-G36,18.8-G36)</f>
        <v>6</v>
      </c>
      <c r="K36" s="16">
        <f>H36*2*$D$53</f>
        <v>1084.3454961423604</v>
      </c>
      <c r="L36" s="10">
        <f>INT(256/$A$48*K36/1000)</f>
        <v>222</v>
      </c>
      <c r="M36" s="17">
        <f>400/(L36+15)</f>
        <v>1.6877637130801688</v>
      </c>
    </row>
    <row r="37" spans="1:13" ht="12.75">
      <c r="A37" s="9">
        <v>2.5</v>
      </c>
      <c r="B37" s="10">
        <f>8*A37</f>
        <v>20</v>
      </c>
      <c r="C37" s="11">
        <f>IF(B37&lt;=0.8,1,IF(B37&lt;=8,10,100))</f>
        <v>100</v>
      </c>
      <c r="D37" s="10">
        <f>B37/C37</f>
        <v>0.2</v>
      </c>
      <c r="E37" s="12">
        <f>20*LOG($C$48/(D37*$A$53*$D$53))</f>
        <v>10.376232989385334</v>
      </c>
      <c r="F37" s="13">
        <f>(INT(-INT(E37)/2+INT(E37))*2+0.8)</f>
        <v>10.8</v>
      </c>
      <c r="G37" s="13">
        <f>IF(F37&lt;-1.16,-1.16,IF(F37&gt;38.8,38.8,F37))</f>
        <v>10.8</v>
      </c>
      <c r="H37" s="13">
        <f>D37*1.05*1000*10^(G37/20)</f>
        <v>728.1473859503166</v>
      </c>
      <c r="I37" s="14" t="str">
        <f>IF(G37&gt;=18.8,"Hi","Lo")</f>
        <v>Lo</v>
      </c>
      <c r="J37" s="15">
        <f>IF(I37="Hi",38.8-G37,18.8-G37)</f>
        <v>8</v>
      </c>
      <c r="K37" s="16">
        <f>H37*2*$D$53</f>
        <v>1076.657804727483</v>
      </c>
      <c r="L37" s="10">
        <f>INT(256/$A$48*K37/1000)</f>
        <v>220</v>
      </c>
      <c r="M37" s="17">
        <f>400/(L37+15)</f>
        <v>1.702127659574468</v>
      </c>
    </row>
    <row r="38" spans="1:13" ht="12.75">
      <c r="A38" s="9">
        <v>3.2</v>
      </c>
      <c r="B38" s="10">
        <f>8*A38</f>
        <v>25.6</v>
      </c>
      <c r="C38" s="11">
        <f>IF(B38&lt;=0.8,1,IF(B38&lt;=8,10,100))</f>
        <v>100</v>
      </c>
      <c r="D38" s="10">
        <f>B38/C38</f>
        <v>0.256</v>
      </c>
      <c r="E38" s="12">
        <f>20*LOG($C$48/(D38*$A$53*$D$53))</f>
        <v>8.23203359642797</v>
      </c>
      <c r="F38" s="13">
        <f>(INT(-INT(E38)/2+INT(E38))*2+0.8)</f>
        <v>8.8</v>
      </c>
      <c r="G38" s="13">
        <f>IF(F38&lt;-1.16,-1.16,IF(F38&gt;38.8,38.8,F38))</f>
        <v>8.8</v>
      </c>
      <c r="H38" s="13">
        <f>D38*1.05*1000*10^(G38/20)</f>
        <v>740.3366754572993</v>
      </c>
      <c r="I38" s="14" t="str">
        <f>IF(G38&gt;=18.8,"Hi","Lo")</f>
        <v>Lo</v>
      </c>
      <c r="J38" s="15">
        <f>IF(I38="Hi",38.8-G38,18.8-G38)</f>
        <v>10</v>
      </c>
      <c r="K38" s="16">
        <f>H38*2*$D$53</f>
        <v>1094.6812075920661</v>
      </c>
      <c r="L38" s="10">
        <f>INT(256/$A$48*K38/1000)</f>
        <v>224</v>
      </c>
      <c r="M38" s="17">
        <f>400/(L38+15)</f>
        <v>1.6736401673640167</v>
      </c>
    </row>
    <row r="39" spans="1:13" ht="12.75">
      <c r="A39" s="9">
        <v>4</v>
      </c>
      <c r="B39" s="10">
        <f>8*A39</f>
        <v>32</v>
      </c>
      <c r="C39" s="11">
        <f>IF(B39&lt;=0.8,1,IF(B39&lt;=8,10,100))</f>
        <v>100</v>
      </c>
      <c r="D39" s="10">
        <f>B39/C39</f>
        <v>0.32</v>
      </c>
      <c r="E39" s="12">
        <f>20*LOG($C$48/(D39*$A$53*$D$53))</f>
        <v>6.293833336266841</v>
      </c>
      <c r="F39" s="13">
        <f>(INT(-INT(E39)/2+INT(E39))*2+0.8)</f>
        <v>6.8</v>
      </c>
      <c r="G39" s="13">
        <f>IF(F39&lt;-1.16,-1.16,IF(F39&gt;38.8,38.8,F39))</f>
        <v>6.8</v>
      </c>
      <c r="H39" s="13">
        <f>D39*1.05*1000*10^(G39/20)</f>
        <v>735.0879056470496</v>
      </c>
      <c r="I39" s="14" t="str">
        <f>IF(G39&gt;=18.8,"Hi","Lo")</f>
        <v>Lo</v>
      </c>
      <c r="J39" s="15">
        <f>IF(I39="Hi",38.8-G39,18.8-G39)</f>
        <v>12</v>
      </c>
      <c r="K39" s="16">
        <f>H39*2*$D$53</f>
        <v>1086.920239015563</v>
      </c>
      <c r="L39" s="10">
        <f>INT(256/$A$48*K39/1000)</f>
        <v>222</v>
      </c>
      <c r="M39" s="17">
        <f>400/(L39+15)</f>
        <v>1.6877637130801688</v>
      </c>
    </row>
    <row r="40" spans="1:13" ht="12.75">
      <c r="A40" s="9">
        <v>5</v>
      </c>
      <c r="B40" s="10">
        <f>8*A40</f>
        <v>40</v>
      </c>
      <c r="C40" s="11">
        <f>IF(B40&lt;=0.8,1,IF(B40&lt;=8,10,100))</f>
        <v>100</v>
      </c>
      <c r="D40" s="10">
        <f>B40/C40</f>
        <v>0.4</v>
      </c>
      <c r="E40" s="12">
        <f>20*LOG($C$48/(D40*$A$53*$D$53))</f>
        <v>4.355633076105712</v>
      </c>
      <c r="F40" s="13">
        <f>(INT(-INT(E40)/2+INT(E40))*2+0.8)</f>
        <v>4.8</v>
      </c>
      <c r="G40" s="13">
        <f>IF(F40&lt;-1.16,-1.16,IF(F40&gt;38.8,38.8,F40))</f>
        <v>4.8</v>
      </c>
      <c r="H40" s="13">
        <f>D40*1.05*1000*10^(G40/20)</f>
        <v>729.8763480747377</v>
      </c>
      <c r="I40" s="14" t="str">
        <f>IF(G40&gt;=18.8,"Hi","Lo")</f>
        <v>Lo</v>
      </c>
      <c r="J40" s="15">
        <f>IF(I40="Hi",38.8-G40,18.8-G40)</f>
        <v>14</v>
      </c>
      <c r="K40" s="16">
        <f>H40*2*$D$53</f>
        <v>1079.214293429158</v>
      </c>
      <c r="L40" s="10">
        <f>INT(256/$A$48*K40/1000)</f>
        <v>221</v>
      </c>
      <c r="M40" s="17">
        <f>400/(L40+15)</f>
        <v>1.694915254237288</v>
      </c>
    </row>
    <row r="41" spans="1:13" ht="12.75">
      <c r="A41" s="9">
        <v>6.4</v>
      </c>
      <c r="B41" s="10">
        <f>8*A41</f>
        <v>51.2</v>
      </c>
      <c r="C41" s="11">
        <f>IF(B41&lt;=0.8,1,IF(B41&lt;=8,10,100))</f>
        <v>100</v>
      </c>
      <c r="D41" s="10">
        <f>B41/C41</f>
        <v>0.512</v>
      </c>
      <c r="E41" s="12">
        <f>20*LOG($C$48/(D41*$A$53*$D$53))</f>
        <v>2.211433683148345</v>
      </c>
      <c r="F41" s="13">
        <f>(INT(-INT(E41)/2+INT(E41))*2+0.8)</f>
        <v>2.8</v>
      </c>
      <c r="G41" s="13">
        <f>IF(F41&lt;-1.16,-1.16,IF(F41&gt;38.8,38.8,F41))</f>
        <v>2.8</v>
      </c>
      <c r="H41" s="13">
        <f>D41*1.05*1000*10^(G41/20)</f>
        <v>742.0945806505109</v>
      </c>
      <c r="I41" s="14" t="str">
        <f>IF(G41&gt;=18.8,"Hi","Lo")</f>
        <v>Lo</v>
      </c>
      <c r="J41" s="15">
        <f>IF(I41="Hi",38.8-G41,18.8-G41)</f>
        <v>16</v>
      </c>
      <c r="K41" s="16">
        <f>H41*2*$D$53</f>
        <v>1097.2804922736586</v>
      </c>
      <c r="L41" s="10">
        <f>INT(256/$A$48*K41/1000)</f>
        <v>224</v>
      </c>
      <c r="M41" s="17">
        <f>400/(L41+15)</f>
        <v>1.6736401673640167</v>
      </c>
    </row>
    <row r="42" spans="1:13" ht="12.75">
      <c r="A42" s="9">
        <v>8</v>
      </c>
      <c r="B42" s="10">
        <f>8*A42</f>
        <v>64</v>
      </c>
      <c r="C42" s="11">
        <f>IF(B42&lt;=0.8,1,IF(B42&lt;=8,10,100))</f>
        <v>100</v>
      </c>
      <c r="D42" s="10">
        <f>B42/C42</f>
        <v>0.64</v>
      </c>
      <c r="E42" s="12">
        <f>20*LOG($C$48/(D42*$A$53*$D$53))</f>
        <v>0.2732334229872173</v>
      </c>
      <c r="F42" s="13">
        <f>(INT(-INT(E42)/2+INT(E42))*2+0.8)</f>
        <v>0.8</v>
      </c>
      <c r="G42" s="13">
        <f>IF(F42&lt;-1.16,-1.16,IF(F42&gt;38.8,38.8,F42))</f>
        <v>0.8</v>
      </c>
      <c r="H42" s="13">
        <f>D42*1.05*1000*10^(G42/20)</f>
        <v>736.8333478082204</v>
      </c>
      <c r="I42" s="14" t="str">
        <f>IF(G42&gt;=18.8,"Hi","Lo")</f>
        <v>Lo</v>
      </c>
      <c r="J42" s="15">
        <f>IF(I42="Hi",38.8-G42,18.8-G42)</f>
        <v>18</v>
      </c>
      <c r="K42" s="16">
        <f>H42*2*$D$53</f>
        <v>1089.5010955314076</v>
      </c>
      <c r="L42" s="10">
        <f>INT(256/$A$48*K42/1000)</f>
        <v>223</v>
      </c>
      <c r="M42" s="17">
        <f>400/(L42+15)</f>
        <v>1.680672268907563</v>
      </c>
    </row>
    <row r="43" spans="1:13" ht="12.75">
      <c r="A43" s="9">
        <v>10</v>
      </c>
      <c r="B43" s="10">
        <f>8*A43</f>
        <v>80</v>
      </c>
      <c r="C43" s="11">
        <f>IF(B43&lt;=0.8,1,IF(B43&lt;=8,10,100))</f>
        <v>100</v>
      </c>
      <c r="D43" s="10">
        <f>B43/C43</f>
        <v>0.8</v>
      </c>
      <c r="E43" s="12">
        <f>20*LOG($C$48/(D43*$A$53*$D$53))</f>
        <v>-1.6649668371739113</v>
      </c>
      <c r="F43" s="13">
        <f>(INT(-INT(E43)/2+INT(E43))*2+0.8)</f>
        <v>-1.2</v>
      </c>
      <c r="G43" s="13">
        <f>IF(F43&lt;-1.16,-1.16,IF(F43&gt;38.8,38.8,F43))</f>
        <v>-1.16</v>
      </c>
      <c r="H43" s="13">
        <f>D43*1.05*1000*10^(G43/20)</f>
        <v>734.9863711910464</v>
      </c>
      <c r="I43" s="14" t="str">
        <f>IF(G43&gt;=18.8,"Hi","Lo")</f>
        <v>Lo</v>
      </c>
      <c r="J43" s="15">
        <f>IF(I43="Hi",38.8-G43,18.8-G43)</f>
        <v>19.96</v>
      </c>
      <c r="K43" s="16">
        <f>H43*2*$D$53</f>
        <v>1086.7701075083794</v>
      </c>
      <c r="L43" s="10">
        <f>INT(256/$A$48*K43/1000)</f>
        <v>222</v>
      </c>
      <c r="M43" s="17">
        <f>400/(L43+15)</f>
        <v>1.6877637130801688</v>
      </c>
    </row>
    <row r="46" spans="1:3" ht="12.75">
      <c r="A46" s="1" t="s">
        <v>21</v>
      </c>
      <c r="B46" s="1" t="s">
        <v>22</v>
      </c>
      <c r="C46" s="1" t="s">
        <v>23</v>
      </c>
    </row>
    <row r="47" spans="1:3" ht="12.75">
      <c r="A47" s="1" t="s">
        <v>14</v>
      </c>
      <c r="B47" s="6" t="s">
        <v>20</v>
      </c>
      <c r="C47" s="1" t="s">
        <v>14</v>
      </c>
    </row>
    <row r="48" spans="1:3" ht="12.75">
      <c r="A48" s="18">
        <v>1.25</v>
      </c>
      <c r="B48" s="9">
        <v>200</v>
      </c>
      <c r="C48" s="10">
        <f>A48/256*B48</f>
        <v>0.9765625</v>
      </c>
    </row>
    <row r="51" spans="1:4" ht="12.75">
      <c r="A51" s="1" t="s">
        <v>24</v>
      </c>
      <c r="B51" s="1" t="s">
        <v>25</v>
      </c>
      <c r="C51" s="1" t="s">
        <v>26</v>
      </c>
      <c r="D51" s="1" t="s">
        <v>27</v>
      </c>
    </row>
    <row r="52" spans="1:4" ht="12.75">
      <c r="A52" s="6" t="s">
        <v>28</v>
      </c>
      <c r="B52" s="6" t="s">
        <v>29</v>
      </c>
      <c r="C52" s="6" t="s">
        <v>29</v>
      </c>
      <c r="D52" s="16"/>
    </row>
    <row r="53" spans="1:4" ht="12.75">
      <c r="A53" s="18">
        <v>2</v>
      </c>
      <c r="B53" s="19">
        <v>24.9</v>
      </c>
      <c r="C53" s="9">
        <f>1/(1/B54+4/B55)</f>
        <v>141.23376623376623</v>
      </c>
      <c r="D53" s="10">
        <f>C53/(2*B53+C53)</f>
        <v>0.7393131016479033</v>
      </c>
    </row>
    <row r="54" spans="1:2" ht="12.75">
      <c r="A54" s="20" t="s">
        <v>30</v>
      </c>
      <c r="B54" s="10">
        <v>174</v>
      </c>
    </row>
    <row r="55" spans="1:2" ht="12.75">
      <c r="A55" s="20" t="s">
        <v>11</v>
      </c>
      <c r="B55" s="18">
        <v>3000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Bülau</dc:creator>
  <cp:keywords/>
  <dc:description/>
  <cp:lastModifiedBy>André Bülau</cp:lastModifiedBy>
  <dcterms:created xsi:type="dcterms:W3CDTF">2011-10-01T18:58:53Z</dcterms:created>
  <dcterms:modified xsi:type="dcterms:W3CDTF">2013-02-13T23:04:44Z</dcterms:modified>
  <cp:category/>
  <cp:version/>
  <cp:contentType/>
  <cp:contentStatus/>
  <cp:revision>14</cp:revision>
</cp:coreProperties>
</file>