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_xlnm.Print_Area" localSheetId="0">'Tabelle1'!$A$1:$C$64</definedName>
  </definedNames>
  <calcPr fullCalcOnLoad="1"/>
</workbook>
</file>

<file path=xl/sharedStrings.xml><?xml version="1.0" encoding="utf-8"?>
<sst xmlns="http://schemas.openxmlformats.org/spreadsheetml/2006/main" count="119" uniqueCount="94">
  <si>
    <t>Berechnung des Motordrehmoments für Spindelantriebe</t>
  </si>
  <si>
    <t>Auslegungsdaten</t>
  </si>
  <si>
    <t>Vorschubkraft</t>
  </si>
  <si>
    <t>[N]</t>
  </si>
  <si>
    <t>Vorschub entspricht</t>
  </si>
  <si>
    <t>Maximaler Vorschub (Eilganggeschwindigkeit)</t>
  </si>
  <si>
    <t>[mm/min]</t>
  </si>
  <si>
    <t>[mm/s]</t>
  </si>
  <si>
    <t>Konstruktive Daten</t>
  </si>
  <si>
    <t>Bewegtes Gewicht an der Achse</t>
  </si>
  <si>
    <t>[kg]</t>
  </si>
  <si>
    <t>Fahrdauer über gesamte Spindellänge</t>
  </si>
  <si>
    <t>Spindellänge</t>
  </si>
  <si>
    <t>[mm]</t>
  </si>
  <si>
    <t>[s]</t>
  </si>
  <si>
    <t>Spindeldurchmesser</t>
  </si>
  <si>
    <t>Spindelsteigung</t>
  </si>
  <si>
    <t>[mm/U]</t>
  </si>
  <si>
    <t>Vorschub pro Umdrehung, bei Gewinde Steigung, bei Riemen Antriebsradumfang</t>
  </si>
  <si>
    <t>Tribologische Daten</t>
  </si>
  <si>
    <t>Wälzlager</t>
  </si>
  <si>
    <t>Gleitlager</t>
  </si>
  <si>
    <t>Senkrecht</t>
  </si>
  <si>
    <t xml:space="preserve">Reibungszahl der Führungen </t>
  </si>
  <si>
    <t>[1]</t>
  </si>
  <si>
    <t xml:space="preserve">Reibungszahl: </t>
  </si>
  <si>
    <t>Wirkungsgrad der Spindel</t>
  </si>
  <si>
    <t>Wirkungsgrad:</t>
  </si>
  <si>
    <t>Gewinde</t>
  </si>
  <si>
    <t>Trapezgew.</t>
  </si>
  <si>
    <t>Kugelgew./Riemen</t>
  </si>
  <si>
    <t>Motordaten</t>
  </si>
  <si>
    <t>Getriebeuntersetzung</t>
  </si>
  <si>
    <t>Motordrehzahl durch Spindeldrehzahl (Direktantrieb = 1)</t>
  </si>
  <si>
    <t>Rotorträgheit</t>
  </si>
  <si>
    <t>[gcm²]</t>
  </si>
  <si>
    <t>Aus Datenblatt (sonst Vergleich mit ähnlichem Motor)</t>
  </si>
  <si>
    <t>Schrittwinkel (Vollschritt)</t>
  </si>
  <si>
    <t>[°]</t>
  </si>
  <si>
    <t>Zusätzliche Daten</t>
  </si>
  <si>
    <t>Sicherheitsfaktor</t>
  </si>
  <si>
    <t>Beschleunigungsrampe (softwaregesteuert)</t>
  </si>
  <si>
    <t>wird in der Software eingestellt</t>
  </si>
  <si>
    <t>Erforderliches Drehmoment</t>
  </si>
  <si>
    <t>Einfach</t>
  </si>
  <si>
    <t>[Nm]</t>
  </si>
  <si>
    <t>ungefähres Drehmoment damit sich was bewegt</t>
  </si>
  <si>
    <t>mit Sicherheitsfaktor</t>
  </si>
  <si>
    <t>und mit Sicherheitsfaktor damit man Reserven hat</t>
  </si>
  <si>
    <t>Erforderliche Motordaten</t>
  </si>
  <si>
    <t>Maximale Drehzahl des Motors</t>
  </si>
  <si>
    <t>[1/min]</t>
  </si>
  <si>
    <t>bzw.</t>
  </si>
  <si>
    <t>[1/s]</t>
  </si>
  <si>
    <t>Schritte pro Sekunde (Vollschritte)</t>
  </si>
  <si>
    <t>vgl. Datenblatt; so viele Schritte pro Sekunde muss der Motor schaffen</t>
  </si>
  <si>
    <t>Schritte pro Sekunde (Halbschritte)</t>
  </si>
  <si>
    <t>um den gewünschten Vorschub im Voll- bzw. Halbschritt zu erreichen</t>
  </si>
  <si>
    <t>Erreichbare Auflösung</t>
  </si>
  <si>
    <t>Auflösung Vollschritt</t>
  </si>
  <si>
    <t>Länge eines Vollschrittes</t>
  </si>
  <si>
    <t>Auflösung Halbschritt</t>
  </si>
  <si>
    <t>Länge eines Halbschrittes</t>
  </si>
  <si>
    <t>Errechnete Spindeldaten</t>
  </si>
  <si>
    <t>Drehzahl der Spindel bei max. Vorschub</t>
  </si>
  <si>
    <t>1/min</t>
  </si>
  <si>
    <t>Winkelgeschwindigkeit der Spindel</t>
  </si>
  <si>
    <t>Winkelbeschleunigung innerhalb der Rampenzeit</t>
  </si>
  <si>
    <t>[1/s²]</t>
  </si>
  <si>
    <t>braucht man für die dynamischen Lasten</t>
  </si>
  <si>
    <t>Errechnete Motordaten</t>
  </si>
  <si>
    <t>Drehzahl des Motors bei max. Vorschub</t>
  </si>
  <si>
    <t>Winkelgeschwindigkeit der Motorwelle</t>
  </si>
  <si>
    <t>Statische Last</t>
  </si>
  <si>
    <t>Reibungskraft an den Führungen</t>
  </si>
  <si>
    <t>nötige Kraft zum bewegen der Achse (ohne Vorschubkraft)</t>
  </si>
  <si>
    <t>gewünschte Vorschubkraft</t>
  </si>
  <si>
    <t>resultierendes Moment aus Reibungskraft</t>
  </si>
  <si>
    <t>nötiges Motor-Moment um die Reibungskraft zu überwinden (mit Getriebeuntersetzung)</t>
  </si>
  <si>
    <t>resultierendes Moment aus Vorschubkraft</t>
  </si>
  <si>
    <t>nötiges Motor-Moment um die Vorschubkraft aufzubringen (mit Getriebeuntersetzung)</t>
  </si>
  <si>
    <t>Drehmoment aus statischen Lasten</t>
  </si>
  <si>
    <t>Summe der statischen Momente</t>
  </si>
  <si>
    <t>Dynamische Lasten</t>
  </si>
  <si>
    <t>Trägheitsmoment der Spindel</t>
  </si>
  <si>
    <t>Trägheiten der bewegten Massen</t>
  </si>
  <si>
    <t>Trägheitsmoment Tisch / Portal</t>
  </si>
  <si>
    <t>Trägheitsmoment des Motors</t>
  </si>
  <si>
    <t>Drehmoment aus dynamischen Lasten</t>
  </si>
  <si>
    <t>Summe der zur Bewegung nötigen Momente</t>
  </si>
  <si>
    <t>Gesamtwirkungsgrad Mechanik</t>
  </si>
  <si>
    <t>Nutzbares Drehmoment / Aufgebrachtes Drehmoment</t>
  </si>
  <si>
    <t>[%]</t>
  </si>
  <si>
    <t>ungefährer Wirkungsgrad der Mechanik; gibt an wie viel % des Drehmomentes, das der Motor zur Verfügung stellt, in Vorschubkraft umgesetzt wird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</si>
</sst>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0"/>
    <numFmt numFmtId="167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5" fontId="2" fillId="0" borderId="5" xfId="0" applyNumberFormat="1" applyFont="1" applyBorder="1" applyAlignment="1" applyProtection="1">
      <alignment/>
      <protection locked="0"/>
    </xf>
    <xf numFmtId="164" fontId="2" fillId="0" borderId="6" xfId="0" applyFont="1" applyBorder="1" applyAlignment="1" applyProtection="1">
      <alignment/>
      <protection locked="0"/>
    </xf>
    <xf numFmtId="166" fontId="0" fillId="0" borderId="2" xfId="0" applyNumberFormat="1" applyBorder="1" applyAlignment="1" applyProtection="1">
      <alignment/>
      <protection locked="0"/>
    </xf>
    <xf numFmtId="164" fontId="0" fillId="0" borderId="7" xfId="0" applyFont="1" applyBorder="1" applyAlignment="1" applyProtection="1">
      <alignment horizontal="right"/>
      <protection locked="0"/>
    </xf>
    <xf numFmtId="167" fontId="0" fillId="0" borderId="0" xfId="0" applyNumberFormat="1" applyBorder="1" applyAlignment="1" applyProtection="1">
      <alignment/>
      <protection locked="0"/>
    </xf>
    <xf numFmtId="164" fontId="0" fillId="0" borderId="8" xfId="0" applyFont="1" applyBorder="1" applyAlignment="1" applyProtection="1">
      <alignment/>
      <protection locked="0"/>
    </xf>
    <xf numFmtId="164" fontId="0" fillId="0" borderId="7" xfId="0" applyFon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6" fontId="0" fillId="0" borderId="5" xfId="0" applyNumberFormat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0" fillId="0" borderId="9" xfId="0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4" fontId="0" fillId="0" borderId="1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49.8515625" style="1" customWidth="1"/>
    <col min="2" max="2" width="8.8515625" style="2" customWidth="1"/>
    <col min="3" max="3" width="10.421875" style="1" customWidth="1"/>
    <col min="4" max="4" width="12.8515625" style="1" customWidth="1"/>
    <col min="5" max="16384" width="11.421875" style="1" customWidth="1"/>
  </cols>
  <sheetData>
    <row r="1" ht="15">
      <c r="A1" s="3" t="s">
        <v>0</v>
      </c>
    </row>
    <row r="2" ht="15">
      <c r="A2" s="3"/>
    </row>
    <row r="3" spans="1:2" ht="12.75">
      <c r="A3" s="4" t="s">
        <v>1</v>
      </c>
      <c r="B3" s="5"/>
    </row>
    <row r="4" spans="1:4" ht="12.75">
      <c r="A4" s="1" t="s">
        <v>2</v>
      </c>
      <c r="B4" s="5">
        <v>100</v>
      </c>
      <c r="C4" s="1" t="s">
        <v>3</v>
      </c>
      <c r="D4" s="1" t="s">
        <v>4</v>
      </c>
    </row>
    <row r="5" spans="1:5" ht="12.75">
      <c r="A5" s="1" t="s">
        <v>5</v>
      </c>
      <c r="B5" s="5">
        <v>1200</v>
      </c>
      <c r="C5" s="1" t="s">
        <v>6</v>
      </c>
      <c r="D5" s="5">
        <f>B5/60</f>
        <v>20</v>
      </c>
      <c r="E5" s="1" t="s">
        <v>7</v>
      </c>
    </row>
    <row r="6" ht="12.75">
      <c r="B6" s="5"/>
    </row>
    <row r="7" ht="12.75">
      <c r="A7" s="4" t="s">
        <v>8</v>
      </c>
    </row>
    <row r="8" spans="1:4" ht="12.75">
      <c r="A8" s="1" t="s">
        <v>9</v>
      </c>
      <c r="B8" s="5">
        <v>10</v>
      </c>
      <c r="C8" s="1" t="s">
        <v>10</v>
      </c>
      <c r="D8" s="1" t="s">
        <v>11</v>
      </c>
    </row>
    <row r="9" spans="1:5" ht="12.75">
      <c r="A9" s="1" t="s">
        <v>12</v>
      </c>
      <c r="B9" s="5">
        <v>1000</v>
      </c>
      <c r="C9" s="1" t="s">
        <v>13</v>
      </c>
      <c r="D9" s="1">
        <f>B9/D5</f>
        <v>50</v>
      </c>
      <c r="E9" s="1" t="s">
        <v>14</v>
      </c>
    </row>
    <row r="10" spans="1:3" ht="12.75">
      <c r="A10" s="1" t="s">
        <v>15</v>
      </c>
      <c r="B10" s="5">
        <v>10</v>
      </c>
      <c r="C10" s="1" t="s">
        <v>13</v>
      </c>
    </row>
    <row r="11" spans="1:4" ht="12.75">
      <c r="A11" s="1" t="s">
        <v>16</v>
      </c>
      <c r="B11" s="5">
        <v>1.5</v>
      </c>
      <c r="C11" s="1" t="s">
        <v>17</v>
      </c>
      <c r="D11" s="1" t="s">
        <v>18</v>
      </c>
    </row>
    <row r="12" ht="12.75">
      <c r="B12" s="5"/>
    </row>
    <row r="13" spans="1:7" ht="12.75">
      <c r="A13" s="4" t="s">
        <v>19</v>
      </c>
      <c r="E13" s="1" t="s">
        <v>20</v>
      </c>
      <c r="F13" s="1" t="s">
        <v>21</v>
      </c>
      <c r="G13" s="1" t="s">
        <v>22</v>
      </c>
    </row>
    <row r="14" spans="1:7" ht="12.75">
      <c r="A14" s="1" t="s">
        <v>23</v>
      </c>
      <c r="B14" s="5">
        <v>0.2</v>
      </c>
      <c r="C14" s="1" t="s">
        <v>24</v>
      </c>
      <c r="D14" s="1" t="s">
        <v>25</v>
      </c>
      <c r="E14" s="1">
        <v>0.01</v>
      </c>
      <c r="F14" s="1">
        <v>0.1</v>
      </c>
      <c r="G14" s="1">
        <v>1</v>
      </c>
    </row>
    <row r="15" spans="1:7" ht="12.75">
      <c r="A15" s="1" t="s">
        <v>26</v>
      </c>
      <c r="B15" s="5">
        <v>0.1</v>
      </c>
      <c r="C15" s="1" t="s">
        <v>24</v>
      </c>
      <c r="D15" s="1" t="s">
        <v>27</v>
      </c>
      <c r="E15" s="1">
        <v>0.1</v>
      </c>
      <c r="F15" s="1">
        <v>0.3</v>
      </c>
      <c r="G15" s="1">
        <v>0.8</v>
      </c>
    </row>
    <row r="16" spans="5:7" ht="12.75">
      <c r="E16" s="1" t="s">
        <v>28</v>
      </c>
      <c r="F16" s="1" t="s">
        <v>29</v>
      </c>
      <c r="G16" s="1" t="s">
        <v>30</v>
      </c>
    </row>
    <row r="17" spans="1:2" ht="12.75">
      <c r="A17" s="4" t="s">
        <v>31</v>
      </c>
      <c r="B17" s="5"/>
    </row>
    <row r="18" spans="1:4" ht="12.75">
      <c r="A18" s="1" t="s">
        <v>32</v>
      </c>
      <c r="B18" s="5">
        <v>1</v>
      </c>
      <c r="C18" s="1" t="s">
        <v>24</v>
      </c>
      <c r="D18" s="1" t="s">
        <v>33</v>
      </c>
    </row>
    <row r="19" spans="1:4" ht="12.75">
      <c r="A19" s="1" t="s">
        <v>34</v>
      </c>
      <c r="B19" s="5">
        <v>250</v>
      </c>
      <c r="C19" s="1" t="s">
        <v>35</v>
      </c>
      <c r="D19" s="1" t="s">
        <v>36</v>
      </c>
    </row>
    <row r="20" spans="1:3" ht="12.75">
      <c r="A20" s="1" t="s">
        <v>37</v>
      </c>
      <c r="B20" s="5">
        <v>1.8</v>
      </c>
      <c r="C20" s="1" t="s">
        <v>38</v>
      </c>
    </row>
    <row r="21" ht="12.75">
      <c r="B21" s="5"/>
    </row>
    <row r="22" spans="1:2" ht="12.75">
      <c r="A22" s="4" t="s">
        <v>39</v>
      </c>
      <c r="B22" s="5"/>
    </row>
    <row r="23" spans="1:2" ht="12.75">
      <c r="A23" s="1" t="s">
        <v>40</v>
      </c>
      <c r="B23" s="5">
        <v>2</v>
      </c>
    </row>
    <row r="24" spans="1:4" ht="12.75">
      <c r="A24" s="1" t="s">
        <v>41</v>
      </c>
      <c r="B24" s="5">
        <v>0.2</v>
      </c>
      <c r="C24" s="1" t="s">
        <v>14</v>
      </c>
      <c r="D24" s="1" t="s">
        <v>42</v>
      </c>
    </row>
    <row r="26" ht="12.75">
      <c r="A26" s="4" t="s">
        <v>43</v>
      </c>
    </row>
    <row r="27" spans="1:4" ht="12.75">
      <c r="A27" s="6" t="s">
        <v>44</v>
      </c>
      <c r="B27" s="7">
        <f>B55+B61</f>
        <v>0.29964699151273877</v>
      </c>
      <c r="C27" s="8" t="s">
        <v>45</v>
      </c>
      <c r="D27" s="1" t="s">
        <v>46</v>
      </c>
    </row>
    <row r="28" spans="1:4" ht="12.75">
      <c r="A28" s="9" t="s">
        <v>47</v>
      </c>
      <c r="B28" s="10">
        <f>B27*B23</f>
        <v>0.5992939830254775</v>
      </c>
      <c r="C28" s="11" t="s">
        <v>45</v>
      </c>
      <c r="D28" s="1" t="s">
        <v>48</v>
      </c>
    </row>
    <row r="30" ht="12.75">
      <c r="A30" s="4" t="s">
        <v>49</v>
      </c>
    </row>
    <row r="31" spans="1:3" ht="12.75">
      <c r="A31" s="6" t="s">
        <v>50</v>
      </c>
      <c r="B31" s="12">
        <f>B41*B18</f>
        <v>800</v>
      </c>
      <c r="C31" s="8" t="s">
        <v>51</v>
      </c>
    </row>
    <row r="32" spans="1:3" ht="12.75">
      <c r="A32" s="13" t="s">
        <v>52</v>
      </c>
      <c r="B32" s="14">
        <f>B31/60</f>
        <v>13.333333333333334</v>
      </c>
      <c r="C32" s="15" t="s">
        <v>53</v>
      </c>
    </row>
    <row r="33" spans="1:4" ht="12.75" customHeight="1">
      <c r="A33" s="16" t="s">
        <v>54</v>
      </c>
      <c r="B33" s="17">
        <f>360/B20*B32</f>
        <v>2666.666666666667</v>
      </c>
      <c r="C33" s="15" t="s">
        <v>53</v>
      </c>
      <c r="D33" s="1" t="s">
        <v>55</v>
      </c>
    </row>
    <row r="34" spans="1:4" ht="12.75">
      <c r="A34" s="18" t="s">
        <v>56</v>
      </c>
      <c r="B34" s="19">
        <f>B33*2</f>
        <v>5333.333333333334</v>
      </c>
      <c r="C34" s="20" t="s">
        <v>53</v>
      </c>
      <c r="D34" s="1" t="s">
        <v>57</v>
      </c>
    </row>
    <row r="36" ht="12.75">
      <c r="A36" s="4" t="s">
        <v>58</v>
      </c>
    </row>
    <row r="37" spans="1:4" ht="12.75">
      <c r="A37" s="1" t="s">
        <v>59</v>
      </c>
      <c r="B37" s="2">
        <f>B11/(360/B20*B18)</f>
        <v>0.0075</v>
      </c>
      <c r="C37" s="1" t="s">
        <v>13</v>
      </c>
      <c r="D37" s="1" t="s">
        <v>60</v>
      </c>
    </row>
    <row r="38" spans="1:4" ht="12.75">
      <c r="A38" s="1" t="s">
        <v>61</v>
      </c>
      <c r="B38" s="2">
        <f>B37/2</f>
        <v>0.00375</v>
      </c>
      <c r="C38" s="1" t="s">
        <v>13</v>
      </c>
      <c r="D38" s="1" t="s">
        <v>62</v>
      </c>
    </row>
    <row r="40" ht="12.75">
      <c r="A40" s="4" t="s">
        <v>63</v>
      </c>
    </row>
    <row r="41" spans="1:3" ht="12.75">
      <c r="A41" s="1" t="s">
        <v>64</v>
      </c>
      <c r="B41" s="21">
        <f>B5/B11</f>
        <v>800</v>
      </c>
      <c r="C41" s="1" t="s">
        <v>65</v>
      </c>
    </row>
    <row r="42" spans="1:3" ht="12.75">
      <c r="A42" s="1" t="s">
        <v>66</v>
      </c>
      <c r="B42" s="22">
        <f>(3.14*B41)/30</f>
        <v>83.73333333333333</v>
      </c>
      <c r="C42" s="1" t="s">
        <v>53</v>
      </c>
    </row>
    <row r="43" spans="1:4" ht="12.75">
      <c r="A43" s="1" t="s">
        <v>67</v>
      </c>
      <c r="B43" s="22">
        <f>B42/B24</f>
        <v>418.66666666666663</v>
      </c>
      <c r="C43" s="1" t="s">
        <v>68</v>
      </c>
      <c r="D43" s="1" t="s">
        <v>69</v>
      </c>
    </row>
    <row r="44" ht="12.75">
      <c r="B44" s="22"/>
    </row>
    <row r="45" ht="12.75">
      <c r="A45" s="4" t="s">
        <v>70</v>
      </c>
    </row>
    <row r="46" spans="1:3" ht="12.75">
      <c r="A46" s="1" t="s">
        <v>71</v>
      </c>
      <c r="B46" s="21">
        <f>B41*B18</f>
        <v>800</v>
      </c>
      <c r="C46" s="1" t="s">
        <v>65</v>
      </c>
    </row>
    <row r="47" spans="1:3" ht="12.75">
      <c r="A47" s="1" t="s">
        <v>72</v>
      </c>
      <c r="B47" s="22">
        <f>(3.14*B46)/30</f>
        <v>83.73333333333333</v>
      </c>
      <c r="C47" s="1" t="s">
        <v>53</v>
      </c>
    </row>
    <row r="48" spans="1:4" ht="12.75">
      <c r="A48" s="1" t="s">
        <v>67</v>
      </c>
      <c r="B48" s="22">
        <f>B47/B24</f>
        <v>418.66666666666663</v>
      </c>
      <c r="C48" s="1" t="s">
        <v>68</v>
      </c>
      <c r="D48" s="1" t="s">
        <v>69</v>
      </c>
    </row>
    <row r="49" ht="12.75">
      <c r="B49" s="22"/>
    </row>
    <row r="50" spans="1:2" ht="12.75">
      <c r="A50" s="4" t="s">
        <v>73</v>
      </c>
      <c r="B50" s="21"/>
    </row>
    <row r="51" spans="1:4" ht="12.75">
      <c r="A51" s="1" t="s">
        <v>74</v>
      </c>
      <c r="B51" s="22">
        <f>B14*B8*9.81</f>
        <v>19.62</v>
      </c>
      <c r="C51" s="1" t="s">
        <v>3</v>
      </c>
      <c r="D51" s="1" t="s">
        <v>75</v>
      </c>
    </row>
    <row r="52" spans="1:4" ht="12.75">
      <c r="A52" s="1" t="s">
        <v>2</v>
      </c>
      <c r="B52" s="21">
        <f>B4</f>
        <v>100</v>
      </c>
      <c r="C52" s="1" t="s">
        <v>3</v>
      </c>
      <c r="D52" s="1" t="s">
        <v>76</v>
      </c>
    </row>
    <row r="53" spans="1:4" ht="12.75">
      <c r="A53" s="1" t="s">
        <v>77</v>
      </c>
      <c r="B53" s="2">
        <f>(B51*B11/1000)/(6.28*B15*B18)</f>
        <v>0.04686305732484076</v>
      </c>
      <c r="C53" s="1" t="s">
        <v>45</v>
      </c>
      <c r="D53" s="1" t="s">
        <v>78</v>
      </c>
    </row>
    <row r="54" spans="1:4" ht="12.75">
      <c r="A54" s="1" t="s">
        <v>79</v>
      </c>
      <c r="B54" s="2">
        <f>(B4*B11/1000)/(6.28*B15*B18)</f>
        <v>0.23885350318471332</v>
      </c>
      <c r="C54" s="1" t="s">
        <v>45</v>
      </c>
      <c r="D54" s="1" t="s">
        <v>80</v>
      </c>
    </row>
    <row r="55" spans="1:4" ht="12.75">
      <c r="A55" s="23" t="s">
        <v>81</v>
      </c>
      <c r="B55" s="24">
        <f>(B53+B54)</f>
        <v>0.2857165605095541</v>
      </c>
      <c r="C55" s="23" t="s">
        <v>45</v>
      </c>
      <c r="D55" s="1" t="s">
        <v>82</v>
      </c>
    </row>
    <row r="56" spans="1:3" ht="12.75">
      <c r="A56" s="4"/>
      <c r="B56" s="25"/>
      <c r="C56" s="4"/>
    </row>
    <row r="57" ht="12.75">
      <c r="A57" s="4" t="s">
        <v>83</v>
      </c>
    </row>
    <row r="58" spans="1:4" ht="12.75">
      <c r="A58" s="1" t="s">
        <v>84</v>
      </c>
      <c r="B58" s="21">
        <f>((7850*3.14*B9/1000*POWER(B10/1000,4))/32)*10000000</f>
        <v>77.02812499999999</v>
      </c>
      <c r="C58" s="1" t="s">
        <v>35</v>
      </c>
      <c r="D58" s="1" t="s">
        <v>85</v>
      </c>
    </row>
    <row r="59" spans="1:3" ht="12.75">
      <c r="A59" s="1" t="s">
        <v>86</v>
      </c>
      <c r="B59" s="21">
        <f>(B8*POWER((B11/1000)/6.28,2))*10000000</f>
        <v>5.705099598360988</v>
      </c>
      <c r="C59" s="1" t="s">
        <v>35</v>
      </c>
    </row>
    <row r="60" spans="1:3" ht="12.75">
      <c r="A60" s="1" t="s">
        <v>87</v>
      </c>
      <c r="B60" s="21">
        <f>B19</f>
        <v>250</v>
      </c>
      <c r="C60" s="1" t="s">
        <v>35</v>
      </c>
    </row>
    <row r="61" spans="1:4" ht="12.75">
      <c r="A61" s="23" t="s">
        <v>88</v>
      </c>
      <c r="B61" s="24">
        <f>B60*B48/10000000+SUM(B58:B59)/10000000*B43</f>
        <v>0.013930431003184711</v>
      </c>
      <c r="C61" s="23" t="s">
        <v>45</v>
      </c>
      <c r="D61" s="1" t="s">
        <v>89</v>
      </c>
    </row>
    <row r="63" ht="12.75">
      <c r="A63" s="4" t="s">
        <v>90</v>
      </c>
    </row>
    <row r="64" spans="1:4" ht="12.75">
      <c r="A64" s="26" t="s">
        <v>91</v>
      </c>
      <c r="B64" s="27">
        <f>B54*B15/B27*100</f>
        <v>7.971163066876946</v>
      </c>
      <c r="C64" s="28" t="s">
        <v>92</v>
      </c>
      <c r="D64" s="1" t="s">
        <v>93</v>
      </c>
    </row>
  </sheetData>
  <printOptions/>
  <pageMargins left="0.7479166666666667" right="0.7479166666666667" top="0.7701388888888889" bottom="0.65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2007-01-26T11:31:29Z</dcterms:created>
  <dcterms:modified xsi:type="dcterms:W3CDTF">2007-01-26T11:31:30Z</dcterms:modified>
  <cp:category/>
  <cp:version/>
  <cp:contentType/>
  <cp:contentStatus/>
</cp:coreProperties>
</file>