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0" windowWidth="19280" windowHeight="117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<sst xmlns="http://schemas.openxmlformats.org/spreadsheetml/2006/main" count="199" uniqueCount="89">
  <si>
    <t>Brutto</t>
  </si>
  <si>
    <t>KV / PV</t>
  </si>
  <si>
    <t>RV - AL</t>
  </si>
  <si>
    <t>Bemessungsgrenze</t>
  </si>
  <si>
    <t>KV</t>
  </si>
  <si>
    <t>RV</t>
  </si>
  <si>
    <t>KV / AV</t>
  </si>
  <si>
    <t>RV / PV</t>
  </si>
  <si>
    <t>Arbeitgeberanteil</t>
  </si>
  <si>
    <t>PV</t>
  </si>
  <si>
    <t>AV</t>
  </si>
  <si>
    <t>Gebäude</t>
  </si>
  <si>
    <t>Infrastruktur</t>
  </si>
  <si>
    <t>PC und Kommunikationsmittel</t>
  </si>
  <si>
    <t>Arbeitsplatzeinrichtungen</t>
  </si>
  <si>
    <t>TDE</t>
  </si>
  <si>
    <t>Installationskosten und Laufzeit</t>
  </si>
  <si>
    <t>J</t>
  </si>
  <si>
    <t>Sonstiges</t>
  </si>
  <si>
    <t>€</t>
  </si>
  <si>
    <t>TDE / J</t>
  </si>
  <si>
    <t>€ / J</t>
  </si>
  <si>
    <t>Laufende Kosten</t>
  </si>
  <si>
    <t>Gas / Wasser / Strom</t>
  </si>
  <si>
    <t>Versicherungen</t>
  </si>
  <si>
    <t>Gehaltskosten</t>
  </si>
  <si>
    <t>Gebäudeerhalt</t>
  </si>
  <si>
    <t>Reparaturen</t>
  </si>
  <si>
    <t>Instandsetzung</t>
  </si>
  <si>
    <t>Verbrauchsmittel</t>
  </si>
  <si>
    <t>Laufende Kosten / Jahr</t>
  </si>
  <si>
    <t>Infrastrukturerhalt</t>
  </si>
  <si>
    <t>Büroarbeitsmittel</t>
  </si>
  <si>
    <t>Allgemeine Software / Lizenzen</t>
  </si>
  <si>
    <t>Laborarbeitsmittel</t>
  </si>
  <si>
    <t>Bewegliche Laborausstattung</t>
  </si>
  <si>
    <t>Labor-PCs und Laptops</t>
  </si>
  <si>
    <t>Labor-Software / Lizenzen</t>
  </si>
  <si>
    <t>Anzahl der Labornutzer</t>
  </si>
  <si>
    <t>Techniker</t>
  </si>
  <si>
    <t>Ingenieur</t>
  </si>
  <si>
    <t>Projektleiter</t>
  </si>
  <si>
    <t>CAE - Workstation</t>
  </si>
  <si>
    <t>CAE - Software / Lizenzen</t>
  </si>
  <si>
    <t>Sekretariat</t>
  </si>
  <si>
    <t>Schulungen</t>
  </si>
  <si>
    <t>Verwaltung</t>
  </si>
  <si>
    <t>Gesamt</t>
  </si>
  <si>
    <t>Arbeitszeit</t>
  </si>
  <si>
    <t>/ Wo</t>
  </si>
  <si>
    <t>Urlaub</t>
  </si>
  <si>
    <t>T / J</t>
  </si>
  <si>
    <t>Krankheit</t>
  </si>
  <si>
    <t>h / J</t>
  </si>
  <si>
    <t>€ / h</t>
  </si>
  <si>
    <t>Anzahl der Mitarbeiter insgesamt</t>
  </si>
  <si>
    <t>Reisezeiten</t>
  </si>
  <si>
    <t>Marketing</t>
  </si>
  <si>
    <t>Facility</t>
  </si>
  <si>
    <t>Office</t>
  </si>
  <si>
    <t>Labor</t>
  </si>
  <si>
    <t>Mobilfunk</t>
  </si>
  <si>
    <t>Dienstwagen</t>
  </si>
  <si>
    <t>Kosten für Projektarbeitsmittel - CAE</t>
  </si>
  <si>
    <t>Anzahl der Nutzer</t>
  </si>
  <si>
    <t>Elektronikplatformen</t>
  </si>
  <si>
    <t>CAE</t>
  </si>
  <si>
    <t>Prüftechniker</t>
  </si>
  <si>
    <t>Mechanik / Optik / Messplatz</t>
  </si>
  <si>
    <t>Kosten für Projektarbeitsmittel - CAD / Prüfung</t>
  </si>
  <si>
    <t>CAEP</t>
  </si>
  <si>
    <t>Satz INT</t>
  </si>
  <si>
    <t>CAD/P</t>
  </si>
  <si>
    <t>AG-Brutto</t>
  </si>
  <si>
    <t>Aufschlag</t>
  </si>
  <si>
    <t>Reisekosten</t>
  </si>
  <si>
    <t>Verpflegung</t>
  </si>
  <si>
    <t>Reisepauschale</t>
  </si>
  <si>
    <t>Tage</t>
  </si>
  <si>
    <t>Satz EXT</t>
  </si>
  <si>
    <t>Kosten bei externer Tätigkeit</t>
  </si>
  <si>
    <t>Satz ANÜ</t>
  </si>
  <si>
    <t>Aufschlag bei externer Tätigkeit</t>
  </si>
  <si>
    <t>Grundsatz</t>
  </si>
  <si>
    <t>Pauschale</t>
  </si>
  <si>
    <t>Kosten für Einzelarbeitsplatz - Büro</t>
  </si>
  <si>
    <t>Kosten für Einzelarbeitsplatz - Labor</t>
  </si>
  <si>
    <t>Kosten für Einzelarbeitsplatz - CAE</t>
  </si>
  <si>
    <t>Satz brutto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</si>
</sst>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0.0"/>
    <numFmt numFmtId="167" formatCode="0.000"/>
  </numFmts>
  <fonts count="12">
    <font>
      <sz val="10"/>
      <name val="Arial"/>
      <family val="0"/>
    </font>
    <font>
      <sz val="8"/>
      <name val="Arial"/>
      <family val="0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name val="Arial"/>
      <family val="2"/>
    </font>
    <font>
      <b/>
      <sz val="10"/>
      <color indexed="19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10"/>
      <color indexed="2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3" fontId="4" fillId="2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6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6" fontId="6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5" fillId="3" borderId="1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3" fontId="5" fillId="4" borderId="1" xfId="0" applyNumberFormat="1" applyFont="1" applyFill="1" applyBorder="1" applyAlignment="1">
      <alignment/>
    </xf>
    <xf numFmtId="3" fontId="5" fillId="4" borderId="2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165" fontId="6" fillId="0" borderId="1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" fontId="9" fillId="0" borderId="2" xfId="0" applyNumberFormat="1" applyFont="1" applyBorder="1" applyAlignment="1">
      <alignment/>
    </xf>
    <xf numFmtId="3" fontId="4" fillId="2" borderId="1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4" fontId="7" fillId="0" borderId="1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3" fontId="4" fillId="5" borderId="1" xfId="0" applyNumberFormat="1" applyFont="1" applyFill="1" applyBorder="1" applyAlignment="1">
      <alignment/>
    </xf>
    <xf numFmtId="3" fontId="4" fillId="5" borderId="2" xfId="0" applyNumberFormat="1" applyFont="1" applyFill="1" applyBorder="1" applyAlignment="1">
      <alignment/>
    </xf>
    <xf numFmtId="3" fontId="4" fillId="6" borderId="1" xfId="0" applyNumberFormat="1" applyFont="1" applyFill="1" applyBorder="1" applyAlignment="1">
      <alignment/>
    </xf>
    <xf numFmtId="3" fontId="4" fillId="6" borderId="2" xfId="0" applyNumberFormat="1" applyFont="1" applyFill="1" applyBorder="1" applyAlignment="1">
      <alignment/>
    </xf>
    <xf numFmtId="1" fontId="4" fillId="7" borderId="1" xfId="0" applyNumberFormat="1" applyFont="1" applyFill="1" applyBorder="1" applyAlignment="1">
      <alignment/>
    </xf>
    <xf numFmtId="1" fontId="4" fillId="7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Fill="1" applyBorder="1" applyAlignment="1">
      <alignment/>
    </xf>
    <xf numFmtId="0" fontId="5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Border="1" applyAlignment="1">
      <alignment/>
    </xf>
    <xf numFmtId="10" fontId="3" fillId="0" borderId="0" xfId="0" applyNumberFormat="1" applyFont="1" applyBorder="1" applyAlignment="1">
      <alignment/>
    </xf>
    <xf numFmtId="10" fontId="4" fillId="3" borderId="0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0" fontId="4" fillId="4" borderId="23" xfId="0" applyNumberFormat="1" applyFont="1" applyFill="1" applyBorder="1" applyAlignment="1">
      <alignment/>
    </xf>
    <xf numFmtId="0" fontId="0" fillId="0" borderId="24" xfId="0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5" fillId="0" borderId="20" xfId="0" applyFont="1" applyBorder="1" applyAlignment="1">
      <alignment/>
    </xf>
    <xf numFmtId="3" fontId="4" fillId="2" borderId="23" xfId="0" applyNumberFormat="1" applyFont="1" applyFill="1" applyBorder="1" applyAlignment="1">
      <alignment/>
    </xf>
    <xf numFmtId="3" fontId="4" fillId="5" borderId="23" xfId="0" applyNumberFormat="1" applyFont="1" applyFill="1" applyBorder="1" applyAlignment="1">
      <alignment/>
    </xf>
    <xf numFmtId="1" fontId="4" fillId="7" borderId="23" xfId="0" applyNumberFormat="1" applyFont="1" applyFill="1" applyBorder="1" applyAlignment="1">
      <alignment/>
    </xf>
    <xf numFmtId="3" fontId="4" fillId="6" borderId="23" xfId="0" applyNumberFormat="1" applyFont="1" applyFill="1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4" fontId="3" fillId="0" borderId="23" xfId="17" applyNumberFormat="1" applyFont="1" applyBorder="1" applyAlignment="1">
      <alignment/>
    </xf>
    <xf numFmtId="2" fontId="3" fillId="0" borderId="23" xfId="17" applyNumberFormat="1" applyFont="1" applyBorder="1" applyAlignment="1">
      <alignment/>
    </xf>
    <xf numFmtId="3" fontId="4" fillId="8" borderId="23" xfId="0" applyNumberFormat="1" applyFont="1" applyFill="1" applyBorder="1" applyAlignment="1">
      <alignment/>
    </xf>
    <xf numFmtId="3" fontId="4" fillId="8" borderId="1" xfId="0" applyNumberFormat="1" applyFont="1" applyFill="1" applyBorder="1" applyAlignment="1">
      <alignment/>
    </xf>
    <xf numFmtId="3" fontId="4" fillId="8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58"/>
  <sheetViews>
    <sheetView tabSelected="1" workbookViewId="0" topLeftCell="F27">
      <selection activeCell="M49" sqref="M49"/>
    </sheetView>
  </sheetViews>
  <sheetFormatPr defaultColWidth="11.421875" defaultRowHeight="12.75"/>
  <cols>
    <col min="1" max="1" width="2.421875" style="0" customWidth="1"/>
    <col min="3" max="5" width="7.140625" style="0" customWidth="1"/>
    <col min="6" max="6" width="5.57421875" style="0" customWidth="1"/>
    <col min="7" max="7" width="4.140625" style="0" customWidth="1"/>
    <col min="8" max="8" width="3.140625" style="0" customWidth="1"/>
    <col min="9" max="9" width="8.421875" style="0" customWidth="1"/>
    <col min="10" max="10" width="8.00390625" style="0" customWidth="1"/>
    <col min="11" max="11" width="3.8515625" style="0" customWidth="1"/>
    <col min="13" max="24" width="9.00390625" style="0" customWidth="1"/>
    <col min="25" max="25" width="7.140625" style="0" bestFit="1" customWidth="1"/>
    <col min="26" max="26" width="3.140625" style="0" customWidth="1"/>
  </cols>
  <sheetData>
    <row r="1" ht="12.75" thickBot="1"/>
    <row r="2" spans="2:25" ht="12.75">
      <c r="B2" s="62" t="s">
        <v>16</v>
      </c>
      <c r="C2" s="63"/>
      <c r="D2" s="63"/>
      <c r="E2" s="63"/>
      <c r="F2" s="63"/>
      <c r="G2" s="63"/>
      <c r="H2" s="63"/>
      <c r="I2" s="63"/>
      <c r="J2" s="64"/>
      <c r="L2" s="62" t="s">
        <v>25</v>
      </c>
      <c r="M2" s="63"/>
      <c r="N2" s="63"/>
      <c r="O2" s="63"/>
      <c r="P2" s="64"/>
      <c r="R2" s="62" t="s">
        <v>80</v>
      </c>
      <c r="S2" s="63"/>
      <c r="T2" s="63"/>
      <c r="U2" s="63"/>
      <c r="V2" s="63"/>
      <c r="W2" s="63"/>
      <c r="X2" s="63"/>
      <c r="Y2" s="64"/>
    </row>
    <row r="3" spans="2:25" ht="12.75">
      <c r="B3" s="65" t="s">
        <v>11</v>
      </c>
      <c r="C3" s="7"/>
      <c r="D3" s="7"/>
      <c r="E3" s="74">
        <v>1745</v>
      </c>
      <c r="F3" s="7" t="s">
        <v>15</v>
      </c>
      <c r="G3" s="75">
        <v>30</v>
      </c>
      <c r="H3" s="7" t="s">
        <v>17</v>
      </c>
      <c r="I3" s="4">
        <f>E3/G3</f>
        <v>58.166666666666664</v>
      </c>
      <c r="J3" s="66" t="s">
        <v>20</v>
      </c>
      <c r="L3" s="65" t="s">
        <v>3</v>
      </c>
      <c r="M3" s="7"/>
      <c r="N3" s="7" t="s">
        <v>6</v>
      </c>
      <c r="O3" s="6">
        <v>48600</v>
      </c>
      <c r="P3" s="66" t="s">
        <v>21</v>
      </c>
      <c r="R3" s="65" t="s">
        <v>76</v>
      </c>
      <c r="S3" s="7"/>
      <c r="T3" s="85">
        <v>24</v>
      </c>
      <c r="U3" s="86" t="s">
        <v>78</v>
      </c>
      <c r="V3" s="82">
        <v>225</v>
      </c>
      <c r="W3" s="7"/>
      <c r="X3" s="94">
        <f>T3*V3</f>
        <v>5400</v>
      </c>
      <c r="Y3" s="66" t="s">
        <v>21</v>
      </c>
    </row>
    <row r="4" spans="2:25" ht="12.75">
      <c r="B4" s="65" t="s">
        <v>12</v>
      </c>
      <c r="C4" s="7"/>
      <c r="D4" s="7"/>
      <c r="E4" s="74">
        <v>520</v>
      </c>
      <c r="F4" s="7" t="s">
        <v>15</v>
      </c>
      <c r="G4" s="75">
        <v>20</v>
      </c>
      <c r="H4" s="7" t="s">
        <v>17</v>
      </c>
      <c r="I4" s="4">
        <f>E4/G4</f>
        <v>26</v>
      </c>
      <c r="J4" s="66" t="s">
        <v>20</v>
      </c>
      <c r="L4" s="65"/>
      <c r="M4" s="7"/>
      <c r="N4" s="7" t="s">
        <v>7</v>
      </c>
      <c r="O4" s="6">
        <v>71400</v>
      </c>
      <c r="P4" s="66" t="s">
        <v>21</v>
      </c>
      <c r="R4" s="65" t="s">
        <v>77</v>
      </c>
      <c r="S4" s="7"/>
      <c r="T4" s="85">
        <v>40</v>
      </c>
      <c r="U4" s="86" t="s">
        <v>78</v>
      </c>
      <c r="V4" s="82">
        <v>225</v>
      </c>
      <c r="W4" s="7"/>
      <c r="X4" s="94">
        <f>T4*V4</f>
        <v>9000</v>
      </c>
      <c r="Y4" s="66" t="s">
        <v>21</v>
      </c>
    </row>
    <row r="5" spans="2:25" ht="13.5" thickBot="1">
      <c r="B5" s="65" t="s">
        <v>14</v>
      </c>
      <c r="C5" s="7"/>
      <c r="D5" s="7"/>
      <c r="E5" s="74">
        <v>326</v>
      </c>
      <c r="F5" s="7" t="s">
        <v>15</v>
      </c>
      <c r="G5" s="75">
        <v>10</v>
      </c>
      <c r="H5" s="7" t="s">
        <v>17</v>
      </c>
      <c r="I5" s="4">
        <f>E5/G5</f>
        <v>32.6</v>
      </c>
      <c r="J5" s="66" t="s">
        <v>20</v>
      </c>
      <c r="L5" s="65"/>
      <c r="M5" s="7"/>
      <c r="N5" s="7"/>
      <c r="O5" s="67"/>
      <c r="P5" s="66"/>
      <c r="R5" s="70"/>
      <c r="S5" s="71"/>
      <c r="T5" s="71"/>
      <c r="U5" s="71"/>
      <c r="V5" s="71"/>
      <c r="W5" s="71"/>
      <c r="X5" s="96">
        <f>X3+X4</f>
        <v>14400</v>
      </c>
      <c r="Y5" s="73" t="s">
        <v>21</v>
      </c>
    </row>
    <row r="6" spans="2:16" ht="13.5" thickBot="1">
      <c r="B6" s="65" t="s">
        <v>18</v>
      </c>
      <c r="C6" s="7"/>
      <c r="D6" s="7"/>
      <c r="E6" s="74">
        <v>260</v>
      </c>
      <c r="F6" s="7" t="s">
        <v>15</v>
      </c>
      <c r="G6" s="75">
        <v>6</v>
      </c>
      <c r="H6" s="7" t="s">
        <v>17</v>
      </c>
      <c r="I6" s="4">
        <f>E6/G6</f>
        <v>43.333333333333336</v>
      </c>
      <c r="J6" s="66" t="s">
        <v>20</v>
      </c>
      <c r="L6" s="65" t="s">
        <v>8</v>
      </c>
      <c r="M6" s="7"/>
      <c r="N6" s="7" t="s">
        <v>4</v>
      </c>
      <c r="O6" s="68">
        <v>0.073</v>
      </c>
      <c r="P6" s="66"/>
    </row>
    <row r="7" spans="2:25" ht="12.75">
      <c r="B7" s="76" t="s">
        <v>30</v>
      </c>
      <c r="C7" s="7"/>
      <c r="D7" s="7"/>
      <c r="E7" s="74"/>
      <c r="F7" s="7"/>
      <c r="G7" s="7"/>
      <c r="H7" s="7"/>
      <c r="I7" s="9"/>
      <c r="J7" s="66"/>
      <c r="L7" s="65"/>
      <c r="M7" s="7"/>
      <c r="N7" s="7" t="s">
        <v>9</v>
      </c>
      <c r="O7" s="68">
        <v>0.01025</v>
      </c>
      <c r="P7" s="66"/>
      <c r="R7" s="62" t="s">
        <v>82</v>
      </c>
      <c r="S7" s="63"/>
      <c r="T7" s="63"/>
      <c r="U7" s="63"/>
      <c r="V7" s="63"/>
      <c r="W7" s="63"/>
      <c r="X7" s="63"/>
      <c r="Y7" s="64"/>
    </row>
    <row r="8" spans="2:25" ht="13.5" thickBot="1">
      <c r="B8" s="65" t="s">
        <v>23</v>
      </c>
      <c r="C8" s="7"/>
      <c r="D8" s="7"/>
      <c r="E8" s="74"/>
      <c r="F8" s="7"/>
      <c r="G8" s="75"/>
      <c r="H8" s="7"/>
      <c r="I8" s="4">
        <v>63.5</v>
      </c>
      <c r="J8" s="66" t="s">
        <v>20</v>
      </c>
      <c r="L8" s="65"/>
      <c r="M8" s="7"/>
      <c r="N8" s="7"/>
      <c r="O8" s="69">
        <f>O6+O7</f>
        <v>0.08324999999999999</v>
      </c>
      <c r="P8" s="66"/>
      <c r="R8" s="70" t="s">
        <v>83</v>
      </c>
      <c r="S8" s="71"/>
      <c r="T8" s="97">
        <v>0.175</v>
      </c>
      <c r="U8" s="87"/>
      <c r="V8" s="71" t="s">
        <v>84</v>
      </c>
      <c r="W8" s="71"/>
      <c r="X8" s="98">
        <v>4500</v>
      </c>
      <c r="Y8" s="73"/>
    </row>
    <row r="9" spans="2:16" ht="12.75">
      <c r="B9" s="65" t="s">
        <v>24</v>
      </c>
      <c r="C9" s="7"/>
      <c r="D9" s="7"/>
      <c r="E9" s="74"/>
      <c r="F9" s="7"/>
      <c r="G9" s="75"/>
      <c r="H9" s="7"/>
      <c r="I9" s="4">
        <v>57</v>
      </c>
      <c r="J9" s="66" t="s">
        <v>20</v>
      </c>
      <c r="L9" s="65"/>
      <c r="M9" s="7"/>
      <c r="N9" s="7"/>
      <c r="O9" s="68"/>
      <c r="P9" s="66"/>
    </row>
    <row r="10" spans="2:16" ht="12.75">
      <c r="B10" s="65" t="s">
        <v>26</v>
      </c>
      <c r="C10" s="7"/>
      <c r="D10" s="7"/>
      <c r="E10" s="74"/>
      <c r="F10" s="7"/>
      <c r="G10" s="75"/>
      <c r="H10" s="7"/>
      <c r="I10" s="4">
        <v>48.2</v>
      </c>
      <c r="J10" s="66" t="s">
        <v>20</v>
      </c>
      <c r="L10" s="65"/>
      <c r="M10" s="7"/>
      <c r="N10" s="7" t="s">
        <v>5</v>
      </c>
      <c r="O10" s="68">
        <v>0.0945</v>
      </c>
      <c r="P10" s="66"/>
    </row>
    <row r="11" spans="2:16" ht="12.75">
      <c r="B11" s="65" t="s">
        <v>27</v>
      </c>
      <c r="C11" s="7"/>
      <c r="D11" s="7"/>
      <c r="E11" s="74"/>
      <c r="F11" s="7"/>
      <c r="G11" s="75"/>
      <c r="H11" s="7"/>
      <c r="I11" s="4">
        <v>37.1</v>
      </c>
      <c r="J11" s="66" t="s">
        <v>20</v>
      </c>
      <c r="L11" s="65"/>
      <c r="M11" s="7"/>
      <c r="N11" s="7" t="s">
        <v>10</v>
      </c>
      <c r="O11" s="68">
        <f>3%/2</f>
        <v>0.015</v>
      </c>
      <c r="P11" s="66"/>
    </row>
    <row r="12" spans="2:16" ht="13.5" thickBot="1">
      <c r="B12" s="65" t="s">
        <v>28</v>
      </c>
      <c r="C12" s="7"/>
      <c r="D12" s="7"/>
      <c r="E12" s="74"/>
      <c r="F12" s="7"/>
      <c r="G12" s="75"/>
      <c r="H12" s="7"/>
      <c r="I12" s="4">
        <v>17.4</v>
      </c>
      <c r="J12" s="66" t="s">
        <v>20</v>
      </c>
      <c r="L12" s="70"/>
      <c r="M12" s="71"/>
      <c r="N12" s="71"/>
      <c r="O12" s="72">
        <f>O10+O11</f>
        <v>0.1095</v>
      </c>
      <c r="P12" s="73"/>
    </row>
    <row r="13" spans="2:10" ht="12.75">
      <c r="B13" s="65" t="s">
        <v>29</v>
      </c>
      <c r="C13" s="7"/>
      <c r="D13" s="7"/>
      <c r="E13" s="74"/>
      <c r="F13" s="7"/>
      <c r="G13" s="75"/>
      <c r="H13" s="7"/>
      <c r="I13" s="4">
        <v>32.2</v>
      </c>
      <c r="J13" s="66" t="s">
        <v>20</v>
      </c>
    </row>
    <row r="14" spans="2:10" ht="13.5" thickBot="1">
      <c r="B14" s="65" t="s">
        <v>31</v>
      </c>
      <c r="C14" s="7"/>
      <c r="D14" s="7"/>
      <c r="E14" s="74"/>
      <c r="F14" s="7"/>
      <c r="G14" s="75"/>
      <c r="H14" s="7"/>
      <c r="I14" s="4">
        <v>42.7</v>
      </c>
      <c r="J14" s="66" t="s">
        <v>20</v>
      </c>
    </row>
    <row r="15" spans="2:25" ht="13.5" thickBot="1">
      <c r="B15" s="65" t="s">
        <v>18</v>
      </c>
      <c r="C15" s="7"/>
      <c r="D15" s="7"/>
      <c r="E15" s="74"/>
      <c r="F15" s="7"/>
      <c r="G15" s="75"/>
      <c r="H15" s="7"/>
      <c r="I15" s="4">
        <v>21.4</v>
      </c>
      <c r="J15" s="66" t="s">
        <v>20</v>
      </c>
      <c r="L15" s="44"/>
      <c r="M15" s="45" t="s">
        <v>44</v>
      </c>
      <c r="N15" s="46"/>
      <c r="O15" s="45" t="s">
        <v>39</v>
      </c>
      <c r="P15" s="46"/>
      <c r="Q15" s="45" t="s">
        <v>67</v>
      </c>
      <c r="R15" s="46"/>
      <c r="S15" s="45" t="s">
        <v>40</v>
      </c>
      <c r="T15" s="46"/>
      <c r="U15" s="45" t="s">
        <v>41</v>
      </c>
      <c r="V15" s="46"/>
      <c r="W15" s="45" t="s">
        <v>57</v>
      </c>
      <c r="X15" s="46"/>
      <c r="Y15" s="47"/>
    </row>
    <row r="16" spans="2:25" ht="12.75">
      <c r="B16" s="65"/>
      <c r="C16" s="7"/>
      <c r="D16" s="7"/>
      <c r="E16" s="74"/>
      <c r="F16" s="7"/>
      <c r="G16" s="7"/>
      <c r="H16" s="7"/>
      <c r="I16" s="9">
        <f>SUM(I3:I15)</f>
        <v>479.59999999999997</v>
      </c>
      <c r="J16" s="66" t="s">
        <v>20</v>
      </c>
      <c r="L16" s="54"/>
      <c r="M16" s="58"/>
      <c r="N16" s="59"/>
      <c r="O16" s="58"/>
      <c r="P16" s="59"/>
      <c r="Q16" s="58"/>
      <c r="R16" s="59"/>
      <c r="S16" s="58"/>
      <c r="T16" s="59"/>
      <c r="U16" s="58"/>
      <c r="V16" s="59"/>
      <c r="W16" s="58"/>
      <c r="X16" s="59"/>
      <c r="Y16" s="57"/>
    </row>
    <row r="17" spans="2:25" ht="12.75">
      <c r="B17" s="65" t="s">
        <v>55</v>
      </c>
      <c r="C17" s="7"/>
      <c r="D17" s="7"/>
      <c r="E17" s="6"/>
      <c r="F17" s="7"/>
      <c r="G17" s="7"/>
      <c r="H17" s="7"/>
      <c r="I17" s="6">
        <v>73</v>
      </c>
      <c r="J17" s="66"/>
      <c r="L17" s="48" t="s">
        <v>48</v>
      </c>
      <c r="M17" s="12">
        <v>35</v>
      </c>
      <c r="N17" s="13">
        <v>37.5</v>
      </c>
      <c r="O17" s="12">
        <v>35</v>
      </c>
      <c r="P17" s="13">
        <v>35</v>
      </c>
      <c r="Q17" s="12">
        <v>40</v>
      </c>
      <c r="R17" s="13">
        <v>40</v>
      </c>
      <c r="S17" s="12">
        <v>35</v>
      </c>
      <c r="T17" s="13">
        <v>40</v>
      </c>
      <c r="U17" s="12">
        <v>40</v>
      </c>
      <c r="V17" s="13">
        <v>42.5</v>
      </c>
      <c r="W17" s="12">
        <v>40</v>
      </c>
      <c r="X17" s="13">
        <v>42.5</v>
      </c>
      <c r="Y17" s="49" t="s">
        <v>49</v>
      </c>
    </row>
    <row r="18" spans="2:25" ht="12.75">
      <c r="B18" s="76"/>
      <c r="C18" s="7"/>
      <c r="D18" s="7"/>
      <c r="E18" s="7"/>
      <c r="F18" s="7"/>
      <c r="G18" s="7"/>
      <c r="H18" s="7"/>
      <c r="I18" s="1">
        <f>I16*1000/I17</f>
        <v>6569.863013698629</v>
      </c>
      <c r="J18" s="66" t="s">
        <v>21</v>
      </c>
      <c r="L18" s="48" t="s">
        <v>50</v>
      </c>
      <c r="M18" s="14">
        <v>28</v>
      </c>
      <c r="N18" s="15">
        <v>28</v>
      </c>
      <c r="O18" s="14">
        <v>30</v>
      </c>
      <c r="P18" s="15">
        <v>30</v>
      </c>
      <c r="Q18" s="14">
        <v>30</v>
      </c>
      <c r="R18" s="15">
        <v>30</v>
      </c>
      <c r="S18" s="14">
        <v>30</v>
      </c>
      <c r="T18" s="15">
        <v>30</v>
      </c>
      <c r="U18" s="14">
        <v>30</v>
      </c>
      <c r="V18" s="15">
        <v>30</v>
      </c>
      <c r="W18" s="14">
        <v>30</v>
      </c>
      <c r="X18" s="15">
        <v>30</v>
      </c>
      <c r="Y18" s="49" t="s">
        <v>51</v>
      </c>
    </row>
    <row r="19" spans="2:25" ht="12">
      <c r="B19" s="65"/>
      <c r="C19" s="7"/>
      <c r="D19" s="7"/>
      <c r="E19" s="7"/>
      <c r="F19" s="7"/>
      <c r="G19" s="7"/>
      <c r="H19" s="7"/>
      <c r="I19" s="7"/>
      <c r="J19" s="66"/>
      <c r="L19" s="48" t="s">
        <v>45</v>
      </c>
      <c r="M19" s="16">
        <v>4</v>
      </c>
      <c r="N19" s="17">
        <v>5</v>
      </c>
      <c r="O19" s="16">
        <v>7</v>
      </c>
      <c r="P19" s="17">
        <v>8</v>
      </c>
      <c r="Q19" s="16">
        <v>10</v>
      </c>
      <c r="R19" s="17">
        <v>12</v>
      </c>
      <c r="S19" s="16">
        <v>10</v>
      </c>
      <c r="T19" s="17">
        <v>12</v>
      </c>
      <c r="U19" s="16">
        <v>10</v>
      </c>
      <c r="V19" s="17">
        <v>12</v>
      </c>
      <c r="W19" s="16">
        <v>15</v>
      </c>
      <c r="X19" s="17">
        <v>20</v>
      </c>
      <c r="Y19" s="49" t="s">
        <v>51</v>
      </c>
    </row>
    <row r="20" spans="2:25" ht="12.75">
      <c r="B20" s="76" t="s">
        <v>85</v>
      </c>
      <c r="C20" s="7"/>
      <c r="D20" s="7"/>
      <c r="E20" s="7"/>
      <c r="F20" s="7"/>
      <c r="G20" s="7"/>
      <c r="H20" s="7"/>
      <c r="I20" s="7"/>
      <c r="J20" s="66"/>
      <c r="L20" s="48" t="s">
        <v>52</v>
      </c>
      <c r="M20" s="16">
        <v>5</v>
      </c>
      <c r="N20" s="17">
        <v>5</v>
      </c>
      <c r="O20" s="16">
        <v>10</v>
      </c>
      <c r="P20" s="17">
        <v>10</v>
      </c>
      <c r="Q20" s="16">
        <v>8</v>
      </c>
      <c r="R20" s="17">
        <v>8</v>
      </c>
      <c r="S20" s="16">
        <v>8</v>
      </c>
      <c r="T20" s="17">
        <v>8</v>
      </c>
      <c r="U20" s="16">
        <v>5</v>
      </c>
      <c r="V20" s="17">
        <v>5</v>
      </c>
      <c r="W20" s="16">
        <v>5</v>
      </c>
      <c r="X20" s="17">
        <v>5</v>
      </c>
      <c r="Y20" s="49" t="s">
        <v>51</v>
      </c>
    </row>
    <row r="21" spans="2:25" ht="12.75">
      <c r="B21" s="65" t="s">
        <v>13</v>
      </c>
      <c r="C21" s="7"/>
      <c r="D21" s="7"/>
      <c r="E21" s="7"/>
      <c r="F21" s="7"/>
      <c r="G21" s="7"/>
      <c r="H21" s="7"/>
      <c r="I21" s="6">
        <v>2735</v>
      </c>
      <c r="J21" s="66" t="s">
        <v>21</v>
      </c>
      <c r="L21" s="48" t="s">
        <v>56</v>
      </c>
      <c r="M21" s="14">
        <v>0</v>
      </c>
      <c r="N21" s="17">
        <v>1</v>
      </c>
      <c r="O21" s="16">
        <v>15</v>
      </c>
      <c r="P21" s="17">
        <v>20</v>
      </c>
      <c r="Q21" s="16">
        <v>5</v>
      </c>
      <c r="R21" s="17">
        <v>7</v>
      </c>
      <c r="S21" s="16">
        <v>5</v>
      </c>
      <c r="T21" s="17">
        <v>7</v>
      </c>
      <c r="U21" s="16">
        <v>10</v>
      </c>
      <c r="V21" s="17">
        <v>15</v>
      </c>
      <c r="W21" s="16">
        <v>22</v>
      </c>
      <c r="X21" s="17">
        <v>28</v>
      </c>
      <c r="Y21" s="49" t="s">
        <v>51</v>
      </c>
    </row>
    <row r="22" spans="2:25" ht="12.75">
      <c r="B22" s="65" t="s">
        <v>33</v>
      </c>
      <c r="C22" s="7"/>
      <c r="D22" s="7"/>
      <c r="E22" s="7"/>
      <c r="F22" s="7"/>
      <c r="G22" s="7"/>
      <c r="H22" s="7"/>
      <c r="I22" s="6">
        <v>832</v>
      </c>
      <c r="J22" s="66" t="s">
        <v>21</v>
      </c>
      <c r="L22" s="48" t="s">
        <v>18</v>
      </c>
      <c r="M22" s="14">
        <v>2</v>
      </c>
      <c r="N22" s="17">
        <v>2</v>
      </c>
      <c r="O22" s="16">
        <v>2</v>
      </c>
      <c r="P22" s="17">
        <v>2</v>
      </c>
      <c r="Q22" s="16">
        <v>3</v>
      </c>
      <c r="R22" s="17">
        <v>3</v>
      </c>
      <c r="S22" s="16">
        <v>3</v>
      </c>
      <c r="T22" s="17">
        <v>3</v>
      </c>
      <c r="U22" s="16">
        <v>4</v>
      </c>
      <c r="V22" s="17">
        <v>4</v>
      </c>
      <c r="W22" s="16">
        <v>6</v>
      </c>
      <c r="X22" s="17">
        <v>6</v>
      </c>
      <c r="Y22" s="49" t="s">
        <v>51</v>
      </c>
    </row>
    <row r="23" spans="2:25" ht="13.5" thickBot="1">
      <c r="B23" s="65" t="s">
        <v>32</v>
      </c>
      <c r="C23" s="7"/>
      <c r="D23" s="7"/>
      <c r="E23" s="7"/>
      <c r="F23" s="7"/>
      <c r="G23" s="7"/>
      <c r="H23" s="7"/>
      <c r="I23" s="6">
        <v>388</v>
      </c>
      <c r="J23" s="66" t="s">
        <v>21</v>
      </c>
      <c r="L23" s="52" t="s">
        <v>48</v>
      </c>
      <c r="M23" s="60">
        <f aca="true" t="shared" si="0" ref="M23:X23">(255-M18-M19-M20-M21-M22)/5*M17</f>
        <v>1512</v>
      </c>
      <c r="N23" s="61">
        <f t="shared" si="0"/>
        <v>1605</v>
      </c>
      <c r="O23" s="60">
        <f t="shared" si="0"/>
        <v>1337</v>
      </c>
      <c r="P23" s="61">
        <f t="shared" si="0"/>
        <v>1295</v>
      </c>
      <c r="Q23" s="60">
        <f t="shared" si="0"/>
        <v>1592</v>
      </c>
      <c r="R23" s="61">
        <f t="shared" si="0"/>
        <v>1560</v>
      </c>
      <c r="S23" s="60">
        <f t="shared" si="0"/>
        <v>1393</v>
      </c>
      <c r="T23" s="61">
        <f t="shared" si="0"/>
        <v>1560</v>
      </c>
      <c r="U23" s="60">
        <f t="shared" si="0"/>
        <v>1568</v>
      </c>
      <c r="V23" s="61">
        <f t="shared" si="0"/>
        <v>1606.4999999999998</v>
      </c>
      <c r="W23" s="60">
        <f t="shared" si="0"/>
        <v>1416</v>
      </c>
      <c r="X23" s="61">
        <f t="shared" si="0"/>
        <v>1411.0000000000002</v>
      </c>
      <c r="Y23" s="53" t="s">
        <v>53</v>
      </c>
    </row>
    <row r="24" spans="2:25" ht="12.75">
      <c r="B24" s="65" t="s">
        <v>18</v>
      </c>
      <c r="C24" s="7"/>
      <c r="D24" s="7"/>
      <c r="E24" s="7"/>
      <c r="F24" s="7"/>
      <c r="G24" s="7"/>
      <c r="H24" s="7"/>
      <c r="I24" s="6">
        <v>117</v>
      </c>
      <c r="J24" s="66" t="s">
        <v>21</v>
      </c>
      <c r="L24" s="48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49"/>
    </row>
    <row r="25" spans="2:25" ht="13.5" thickBot="1">
      <c r="B25" s="70"/>
      <c r="C25" s="71"/>
      <c r="D25" s="71"/>
      <c r="E25" s="71"/>
      <c r="F25" s="71"/>
      <c r="G25" s="71"/>
      <c r="H25" s="71"/>
      <c r="I25" s="77">
        <f>SUM(I21:I24)</f>
        <v>4072</v>
      </c>
      <c r="J25" s="73" t="s">
        <v>21</v>
      </c>
      <c r="L25" s="48" t="s">
        <v>0</v>
      </c>
      <c r="M25" s="18">
        <v>40000</v>
      </c>
      <c r="N25" s="19">
        <v>50000</v>
      </c>
      <c r="O25" s="18">
        <v>45000</v>
      </c>
      <c r="P25" s="19">
        <v>55000</v>
      </c>
      <c r="Q25" s="18">
        <v>50000</v>
      </c>
      <c r="R25" s="19">
        <v>60000</v>
      </c>
      <c r="S25" s="18">
        <v>70000</v>
      </c>
      <c r="T25" s="19">
        <v>85000</v>
      </c>
      <c r="U25" s="18">
        <v>90000</v>
      </c>
      <c r="V25" s="19">
        <v>100000</v>
      </c>
      <c r="W25" s="18">
        <v>90000</v>
      </c>
      <c r="X25" s="19">
        <v>120000</v>
      </c>
      <c r="Y25" s="49" t="s">
        <v>21</v>
      </c>
    </row>
    <row r="26" spans="9:25" ht="13.5" thickBot="1">
      <c r="I26" s="6"/>
      <c r="L26" s="48" t="s">
        <v>1</v>
      </c>
      <c r="M26" s="20">
        <f aca="true" t="shared" si="1" ref="M26:V26">IF(M25&gt;$O$3,$O$3*$O$8,M25*$O$8)</f>
        <v>3329.9999999999995</v>
      </c>
      <c r="N26" s="21">
        <f t="shared" si="1"/>
        <v>4045.9499999999994</v>
      </c>
      <c r="O26" s="20">
        <f t="shared" si="1"/>
        <v>3746.2499999999995</v>
      </c>
      <c r="P26" s="21">
        <f t="shared" si="1"/>
        <v>4045.9499999999994</v>
      </c>
      <c r="Q26" s="20">
        <f>IF(Q25&gt;$O$3,$O$3*$O$8,Q25*$O$8)</f>
        <v>4045.9499999999994</v>
      </c>
      <c r="R26" s="21">
        <f>IF(R25&gt;$O$3,$O$3*$O$8,R25*$O$8)</f>
        <v>4045.9499999999994</v>
      </c>
      <c r="S26" s="20">
        <f t="shared" si="1"/>
        <v>4045.9499999999994</v>
      </c>
      <c r="T26" s="21">
        <f t="shared" si="1"/>
        <v>4045.9499999999994</v>
      </c>
      <c r="U26" s="20">
        <f t="shared" si="1"/>
        <v>4045.9499999999994</v>
      </c>
      <c r="V26" s="21">
        <f t="shared" si="1"/>
        <v>4045.9499999999994</v>
      </c>
      <c r="W26" s="20">
        <f>IF(W25&gt;$O$3,$O$3*$O$8,W25*$O$8)</f>
        <v>4045.9499999999994</v>
      </c>
      <c r="X26" s="21">
        <f>IF(X25&gt;$O$3,$O$3*$O$8,X25*$O$8)</f>
        <v>4045.9499999999994</v>
      </c>
      <c r="Y26" s="49" t="s">
        <v>21</v>
      </c>
    </row>
    <row r="27" spans="2:25" ht="12.75">
      <c r="B27" s="62" t="s">
        <v>86</v>
      </c>
      <c r="C27" s="63"/>
      <c r="D27" s="63"/>
      <c r="E27" s="63"/>
      <c r="F27" s="63"/>
      <c r="G27" s="63"/>
      <c r="H27" s="63"/>
      <c r="I27" s="63"/>
      <c r="J27" s="64"/>
      <c r="L27" s="48" t="s">
        <v>2</v>
      </c>
      <c r="M27" s="22">
        <f aca="true" t="shared" si="2" ref="M27:X27">IF(M25&gt;$O$4,$O$4*$O$12,M25*$O$12)</f>
        <v>4380</v>
      </c>
      <c r="N27" s="23">
        <f t="shared" si="2"/>
        <v>5475</v>
      </c>
      <c r="O27" s="22">
        <f t="shared" si="2"/>
        <v>4927.5</v>
      </c>
      <c r="P27" s="23">
        <f t="shared" si="2"/>
        <v>6022.5</v>
      </c>
      <c r="Q27" s="22">
        <f t="shared" si="2"/>
        <v>5475</v>
      </c>
      <c r="R27" s="23">
        <f t="shared" si="2"/>
        <v>6570</v>
      </c>
      <c r="S27" s="22">
        <f t="shared" si="2"/>
        <v>7665</v>
      </c>
      <c r="T27" s="23">
        <f t="shared" si="2"/>
        <v>7818.3</v>
      </c>
      <c r="U27" s="22">
        <f t="shared" si="2"/>
        <v>7818.3</v>
      </c>
      <c r="V27" s="23">
        <f t="shared" si="2"/>
        <v>7818.3</v>
      </c>
      <c r="W27" s="22">
        <f t="shared" si="2"/>
        <v>7818.3</v>
      </c>
      <c r="X27" s="23">
        <f t="shared" si="2"/>
        <v>7818.3</v>
      </c>
      <c r="Y27" s="49" t="s">
        <v>21</v>
      </c>
    </row>
    <row r="28" spans="2:25" ht="12.75">
      <c r="B28" s="65" t="s">
        <v>35</v>
      </c>
      <c r="C28" s="7"/>
      <c r="D28" s="7"/>
      <c r="E28" s="8">
        <v>473.2</v>
      </c>
      <c r="F28" s="7" t="s">
        <v>15</v>
      </c>
      <c r="G28" s="75">
        <v>10</v>
      </c>
      <c r="H28" s="7" t="s">
        <v>17</v>
      </c>
      <c r="I28" s="6">
        <f aca="true" t="shared" si="3" ref="I28:I33">E28*1000/G28</f>
        <v>47320</v>
      </c>
      <c r="J28" s="66" t="s">
        <v>21</v>
      </c>
      <c r="L28" s="48" t="s">
        <v>18</v>
      </c>
      <c r="M28" s="24">
        <v>377</v>
      </c>
      <c r="N28" s="25">
        <v>377</v>
      </c>
      <c r="O28" s="24">
        <v>873</v>
      </c>
      <c r="P28" s="25">
        <v>873</v>
      </c>
      <c r="Q28" s="24">
        <v>377</v>
      </c>
      <c r="R28" s="25">
        <v>377</v>
      </c>
      <c r="S28" s="24">
        <v>377</v>
      </c>
      <c r="T28" s="25">
        <v>377</v>
      </c>
      <c r="U28" s="24">
        <v>377</v>
      </c>
      <c r="V28" s="25">
        <v>377</v>
      </c>
      <c r="W28" s="24">
        <v>544</v>
      </c>
      <c r="X28" s="25">
        <v>544</v>
      </c>
      <c r="Y28" s="49" t="s">
        <v>21</v>
      </c>
    </row>
    <row r="29" spans="2:25" ht="12.75">
      <c r="B29" s="65" t="s">
        <v>34</v>
      </c>
      <c r="C29" s="7"/>
      <c r="D29" s="7"/>
      <c r="E29" s="8">
        <v>172.8</v>
      </c>
      <c r="F29" s="7" t="s">
        <v>15</v>
      </c>
      <c r="G29" s="75">
        <v>6</v>
      </c>
      <c r="H29" s="7" t="s">
        <v>17</v>
      </c>
      <c r="I29" s="6">
        <f t="shared" si="3"/>
        <v>28800</v>
      </c>
      <c r="J29" s="66" t="s">
        <v>21</v>
      </c>
      <c r="L29" s="51" t="s">
        <v>61</v>
      </c>
      <c r="M29" s="26"/>
      <c r="N29" s="27"/>
      <c r="O29" s="26"/>
      <c r="P29" s="27">
        <v>487</v>
      </c>
      <c r="Q29" s="26"/>
      <c r="R29" s="27"/>
      <c r="S29" s="26"/>
      <c r="T29" s="27"/>
      <c r="U29" s="26"/>
      <c r="V29" s="27"/>
      <c r="W29" s="26"/>
      <c r="X29" s="27">
        <v>827</v>
      </c>
      <c r="Y29" s="49" t="s">
        <v>21</v>
      </c>
    </row>
    <row r="30" spans="2:25" ht="12.75">
      <c r="B30" s="65" t="s">
        <v>36</v>
      </c>
      <c r="C30" s="7"/>
      <c r="D30" s="7"/>
      <c r="E30" s="8">
        <v>28.4</v>
      </c>
      <c r="F30" s="7" t="s">
        <v>15</v>
      </c>
      <c r="G30" s="75">
        <v>3</v>
      </c>
      <c r="H30" s="7" t="s">
        <v>17</v>
      </c>
      <c r="I30" s="6">
        <f t="shared" si="3"/>
        <v>9466.666666666666</v>
      </c>
      <c r="J30" s="66" t="s">
        <v>21</v>
      </c>
      <c r="L30" s="51" t="s">
        <v>62</v>
      </c>
      <c r="M30" s="26"/>
      <c r="N30" s="27"/>
      <c r="O30" s="26"/>
      <c r="P30" s="27"/>
      <c r="Q30" s="26"/>
      <c r="R30" s="27"/>
      <c r="S30" s="26"/>
      <c r="T30" s="27"/>
      <c r="U30" s="26"/>
      <c r="V30" s="27">
        <v>8420</v>
      </c>
      <c r="W30" s="26"/>
      <c r="X30" s="27">
        <v>8420</v>
      </c>
      <c r="Y30" s="49" t="s">
        <v>21</v>
      </c>
    </row>
    <row r="31" spans="2:25" ht="12.75">
      <c r="B31" s="65" t="s">
        <v>37</v>
      </c>
      <c r="C31" s="7"/>
      <c r="D31" s="7"/>
      <c r="E31" s="8">
        <v>6.3</v>
      </c>
      <c r="F31" s="7" t="s">
        <v>15</v>
      </c>
      <c r="G31" s="75">
        <v>1</v>
      </c>
      <c r="H31" s="7" t="s">
        <v>17</v>
      </c>
      <c r="I31" s="6">
        <f t="shared" si="3"/>
        <v>6300</v>
      </c>
      <c r="J31" s="66" t="s">
        <v>21</v>
      </c>
      <c r="L31" s="48" t="s">
        <v>45</v>
      </c>
      <c r="M31" s="26">
        <v>1740</v>
      </c>
      <c r="N31" s="27">
        <v>1740</v>
      </c>
      <c r="O31" s="26">
        <v>3620</v>
      </c>
      <c r="P31" s="27">
        <v>3620</v>
      </c>
      <c r="Q31" s="26">
        <v>6130</v>
      </c>
      <c r="R31" s="27">
        <v>6130</v>
      </c>
      <c r="S31" s="26">
        <v>4660</v>
      </c>
      <c r="T31" s="27">
        <v>4660</v>
      </c>
      <c r="U31" s="26">
        <v>5250</v>
      </c>
      <c r="V31" s="27">
        <v>5250</v>
      </c>
      <c r="W31" s="26">
        <v>8370</v>
      </c>
      <c r="X31" s="27">
        <v>8370</v>
      </c>
      <c r="Y31" s="49" t="s">
        <v>21</v>
      </c>
    </row>
    <row r="32" spans="2:25" ht="12.75">
      <c r="B32" s="65" t="s">
        <v>22</v>
      </c>
      <c r="C32" s="7"/>
      <c r="D32" s="7"/>
      <c r="E32" s="8">
        <v>2.8</v>
      </c>
      <c r="F32" s="7" t="s">
        <v>15</v>
      </c>
      <c r="G32" s="75">
        <v>1</v>
      </c>
      <c r="H32" s="7" t="s">
        <v>17</v>
      </c>
      <c r="I32" s="6">
        <f t="shared" si="3"/>
        <v>2800</v>
      </c>
      <c r="J32" s="66" t="s">
        <v>21</v>
      </c>
      <c r="L32" s="48" t="s">
        <v>46</v>
      </c>
      <c r="M32" s="26">
        <v>855</v>
      </c>
      <c r="N32" s="27">
        <v>855</v>
      </c>
      <c r="O32" s="26">
        <v>922</v>
      </c>
      <c r="P32" s="27">
        <v>922</v>
      </c>
      <c r="Q32" s="26">
        <v>922</v>
      </c>
      <c r="R32" s="27">
        <v>922</v>
      </c>
      <c r="S32" s="26">
        <v>922</v>
      </c>
      <c r="T32" s="27">
        <v>922</v>
      </c>
      <c r="U32" s="26">
        <v>1322</v>
      </c>
      <c r="V32" s="27">
        <v>1322</v>
      </c>
      <c r="W32" s="26">
        <v>1322</v>
      </c>
      <c r="X32" s="27">
        <v>1322</v>
      </c>
      <c r="Y32" s="49" t="s">
        <v>21</v>
      </c>
    </row>
    <row r="33" spans="2:25" ht="12.75">
      <c r="B33" s="65" t="s">
        <v>18</v>
      </c>
      <c r="C33" s="7"/>
      <c r="D33" s="7"/>
      <c r="E33" s="8">
        <v>1.3</v>
      </c>
      <c r="F33" s="7" t="s">
        <v>15</v>
      </c>
      <c r="G33" s="75">
        <v>1</v>
      </c>
      <c r="H33" s="7" t="s">
        <v>17</v>
      </c>
      <c r="I33" s="6">
        <f t="shared" si="3"/>
        <v>1300</v>
      </c>
      <c r="J33" s="66" t="s">
        <v>21</v>
      </c>
      <c r="L33" s="50" t="s">
        <v>73</v>
      </c>
      <c r="M33" s="91">
        <f>INT(SUM(M25:M32)/10)*10</f>
        <v>50680</v>
      </c>
      <c r="N33" s="91">
        <f aca="true" t="shared" si="4" ref="N33:X33">INT(SUM(N25:N32)/10)*10</f>
        <v>62490</v>
      </c>
      <c r="O33" s="91">
        <f t="shared" si="4"/>
        <v>59080</v>
      </c>
      <c r="P33" s="91">
        <f t="shared" si="4"/>
        <v>70970</v>
      </c>
      <c r="Q33" s="91">
        <f t="shared" si="4"/>
        <v>66940</v>
      </c>
      <c r="R33" s="91">
        <f t="shared" si="4"/>
        <v>78040</v>
      </c>
      <c r="S33" s="91">
        <f t="shared" si="4"/>
        <v>87660</v>
      </c>
      <c r="T33" s="91">
        <f t="shared" si="4"/>
        <v>102820</v>
      </c>
      <c r="U33" s="91">
        <f t="shared" si="4"/>
        <v>108810</v>
      </c>
      <c r="V33" s="91">
        <f t="shared" si="4"/>
        <v>127230</v>
      </c>
      <c r="W33" s="91">
        <f t="shared" si="4"/>
        <v>112100</v>
      </c>
      <c r="X33" s="91">
        <f t="shared" si="4"/>
        <v>151340</v>
      </c>
      <c r="Y33" s="49" t="s">
        <v>21</v>
      </c>
    </row>
    <row r="34" spans="2:25" ht="12.75">
      <c r="B34" s="65"/>
      <c r="C34" s="7"/>
      <c r="D34" s="7"/>
      <c r="E34" s="7"/>
      <c r="F34" s="7"/>
      <c r="G34" s="7"/>
      <c r="H34" s="7"/>
      <c r="I34" s="5">
        <f>SUM(I28:I33)</f>
        <v>95986.66666666667</v>
      </c>
      <c r="J34" s="66" t="s">
        <v>21</v>
      </c>
      <c r="L34" s="50" t="s">
        <v>88</v>
      </c>
      <c r="M34" s="30">
        <f>M33/M23</f>
        <v>33.51851851851852</v>
      </c>
      <c r="N34" s="30">
        <f aca="true" t="shared" si="5" ref="N34:X34">N33/N23</f>
        <v>38.93457943925234</v>
      </c>
      <c r="O34" s="30">
        <f t="shared" si="5"/>
        <v>44.18848167539267</v>
      </c>
      <c r="P34" s="30">
        <f t="shared" si="5"/>
        <v>54.803088803088805</v>
      </c>
      <c r="Q34" s="30">
        <f t="shared" si="5"/>
        <v>42.04773869346734</v>
      </c>
      <c r="R34" s="30">
        <f t="shared" si="5"/>
        <v>50.02564102564103</v>
      </c>
      <c r="S34" s="30">
        <f t="shared" si="5"/>
        <v>62.9289303661163</v>
      </c>
      <c r="T34" s="30">
        <f t="shared" si="5"/>
        <v>65.91025641025641</v>
      </c>
      <c r="U34" s="30">
        <f t="shared" si="5"/>
        <v>69.39413265306122</v>
      </c>
      <c r="V34" s="30">
        <f t="shared" si="5"/>
        <v>79.19701213818863</v>
      </c>
      <c r="W34" s="30">
        <f t="shared" si="5"/>
        <v>79.16666666666667</v>
      </c>
      <c r="X34" s="30">
        <f t="shared" si="5"/>
        <v>107.25726435152373</v>
      </c>
      <c r="Y34" s="49" t="s">
        <v>54</v>
      </c>
    </row>
    <row r="35" spans="2:25" ht="13.5" thickBot="1">
      <c r="B35" s="65" t="s">
        <v>38</v>
      </c>
      <c r="C35" s="7"/>
      <c r="D35" s="7"/>
      <c r="E35" s="7"/>
      <c r="F35" s="7"/>
      <c r="G35" s="7"/>
      <c r="H35" s="7"/>
      <c r="I35" s="6">
        <v>14</v>
      </c>
      <c r="J35" s="66"/>
      <c r="L35" s="50"/>
      <c r="M35" s="30"/>
      <c r="N35" s="31"/>
      <c r="O35" s="30"/>
      <c r="P35" s="31"/>
      <c r="Q35" s="30"/>
      <c r="R35" s="31"/>
      <c r="S35" s="30"/>
      <c r="T35" s="31"/>
      <c r="U35" s="30"/>
      <c r="V35" s="31"/>
      <c r="W35" s="30"/>
      <c r="X35" s="31"/>
      <c r="Y35" s="49"/>
    </row>
    <row r="36" spans="2:25" ht="13.5" thickBot="1">
      <c r="B36" s="70"/>
      <c r="C36" s="71"/>
      <c r="D36" s="71"/>
      <c r="E36" s="71"/>
      <c r="F36" s="71"/>
      <c r="G36" s="71"/>
      <c r="H36" s="71"/>
      <c r="I36" s="78">
        <f>I34/I35</f>
        <v>6856.190476190476</v>
      </c>
      <c r="J36" s="73" t="s">
        <v>21</v>
      </c>
      <c r="L36" s="54"/>
      <c r="M36" s="55"/>
      <c r="N36" s="56"/>
      <c r="O36" s="55"/>
      <c r="P36" s="56"/>
      <c r="Q36" s="55"/>
      <c r="R36" s="56"/>
      <c r="S36" s="55"/>
      <c r="T36" s="56"/>
      <c r="U36" s="55"/>
      <c r="V36" s="56"/>
      <c r="W36" s="55"/>
      <c r="X36" s="56"/>
      <c r="Y36" s="57"/>
    </row>
    <row r="37" spans="9:25" ht="13.5" thickBot="1">
      <c r="I37" s="7"/>
      <c r="L37" s="48" t="s">
        <v>58</v>
      </c>
      <c r="M37" s="32">
        <f>$I$18</f>
        <v>6569.863013698629</v>
      </c>
      <c r="N37" s="33">
        <f aca="true" t="shared" si="6" ref="N37:X37">$I$18</f>
        <v>6569.863013698629</v>
      </c>
      <c r="O37" s="32">
        <f t="shared" si="6"/>
        <v>6569.863013698629</v>
      </c>
      <c r="P37" s="33">
        <f t="shared" si="6"/>
        <v>6569.863013698629</v>
      </c>
      <c r="Q37" s="32">
        <f t="shared" si="6"/>
        <v>6569.863013698629</v>
      </c>
      <c r="R37" s="33">
        <f t="shared" si="6"/>
        <v>6569.863013698629</v>
      </c>
      <c r="S37" s="32">
        <f t="shared" si="6"/>
        <v>6569.863013698629</v>
      </c>
      <c r="T37" s="33">
        <f t="shared" si="6"/>
        <v>6569.863013698629</v>
      </c>
      <c r="U37" s="32">
        <f t="shared" si="6"/>
        <v>6569.863013698629</v>
      </c>
      <c r="V37" s="33">
        <f t="shared" si="6"/>
        <v>6569.863013698629</v>
      </c>
      <c r="W37" s="32">
        <f t="shared" si="6"/>
        <v>6569.863013698629</v>
      </c>
      <c r="X37" s="33">
        <f t="shared" si="6"/>
        <v>6569.863013698629</v>
      </c>
      <c r="Y37" s="49" t="s">
        <v>21</v>
      </c>
    </row>
    <row r="38" spans="2:25" ht="12.75">
      <c r="B38" s="62" t="s">
        <v>87</v>
      </c>
      <c r="C38" s="63"/>
      <c r="D38" s="63"/>
      <c r="E38" s="63"/>
      <c r="F38" s="63"/>
      <c r="G38" s="63"/>
      <c r="H38" s="63"/>
      <c r="I38" s="63"/>
      <c r="J38" s="64"/>
      <c r="L38" s="48" t="s">
        <v>59</v>
      </c>
      <c r="M38" s="32">
        <f aca="true" t="shared" si="7" ref="M38:X38">$I$25</f>
        <v>4072</v>
      </c>
      <c r="N38" s="33">
        <f t="shared" si="7"/>
        <v>4072</v>
      </c>
      <c r="O38" s="32">
        <f t="shared" si="7"/>
        <v>4072</v>
      </c>
      <c r="P38" s="33">
        <f t="shared" si="7"/>
        <v>4072</v>
      </c>
      <c r="Q38" s="32">
        <f t="shared" si="7"/>
        <v>4072</v>
      </c>
      <c r="R38" s="33">
        <f t="shared" si="7"/>
        <v>4072</v>
      </c>
      <c r="S38" s="32">
        <f t="shared" si="7"/>
        <v>4072</v>
      </c>
      <c r="T38" s="33">
        <f t="shared" si="7"/>
        <v>4072</v>
      </c>
      <c r="U38" s="32">
        <f t="shared" si="7"/>
        <v>4072</v>
      </c>
      <c r="V38" s="33">
        <f t="shared" si="7"/>
        <v>4072</v>
      </c>
      <c r="W38" s="32">
        <f t="shared" si="7"/>
        <v>4072</v>
      </c>
      <c r="X38" s="33">
        <f t="shared" si="7"/>
        <v>4072</v>
      </c>
      <c r="Y38" s="49" t="s">
        <v>21</v>
      </c>
    </row>
    <row r="39" spans="2:27" ht="12.75">
      <c r="B39" s="65" t="s">
        <v>42</v>
      </c>
      <c r="C39" s="7"/>
      <c r="D39" s="7"/>
      <c r="E39" s="6">
        <v>3740</v>
      </c>
      <c r="F39" s="7" t="s">
        <v>19</v>
      </c>
      <c r="G39" s="75">
        <v>3</v>
      </c>
      <c r="H39" s="7" t="s">
        <v>17</v>
      </c>
      <c r="I39" s="6">
        <f>E39/G39</f>
        <v>1246.6666666666667</v>
      </c>
      <c r="J39" s="66" t="s">
        <v>21</v>
      </c>
      <c r="L39" s="48" t="s">
        <v>18</v>
      </c>
      <c r="M39" s="24">
        <v>711</v>
      </c>
      <c r="N39" s="25">
        <v>711</v>
      </c>
      <c r="O39" s="24">
        <v>711</v>
      </c>
      <c r="P39" s="25">
        <v>711</v>
      </c>
      <c r="Q39" s="24">
        <v>711</v>
      </c>
      <c r="R39" s="25">
        <v>711</v>
      </c>
      <c r="S39" s="24">
        <v>711</v>
      </c>
      <c r="T39" s="25">
        <v>711</v>
      </c>
      <c r="U39" s="24">
        <v>711</v>
      </c>
      <c r="V39" s="25">
        <v>711</v>
      </c>
      <c r="W39" s="24">
        <v>711</v>
      </c>
      <c r="X39" s="25">
        <v>711</v>
      </c>
      <c r="Y39" s="49" t="s">
        <v>21</v>
      </c>
      <c r="Z39" s="3"/>
      <c r="AA39" s="3"/>
    </row>
    <row r="40" spans="2:25" ht="12.75">
      <c r="B40" s="65" t="s">
        <v>43</v>
      </c>
      <c r="C40" s="7"/>
      <c r="D40" s="7"/>
      <c r="E40" s="6">
        <v>14300</v>
      </c>
      <c r="F40" s="7" t="s">
        <v>19</v>
      </c>
      <c r="G40" s="75">
        <v>1</v>
      </c>
      <c r="H40" s="7" t="s">
        <v>17</v>
      </c>
      <c r="I40" s="6">
        <f>E40/G40</f>
        <v>14300</v>
      </c>
      <c r="J40" s="66" t="s">
        <v>21</v>
      </c>
      <c r="L40" s="50" t="s">
        <v>47</v>
      </c>
      <c r="M40" s="91">
        <f>SUM(M37:M39)+M33</f>
        <v>62032.86301369863</v>
      </c>
      <c r="N40" s="91">
        <f aca="true" t="shared" si="8" ref="N40:X40">SUM(N37:N39)+N33</f>
        <v>73842.86301369863</v>
      </c>
      <c r="O40" s="91">
        <f t="shared" si="8"/>
        <v>70432.86301369863</v>
      </c>
      <c r="P40" s="91">
        <f t="shared" si="8"/>
        <v>82322.86301369863</v>
      </c>
      <c r="Q40" s="91">
        <f t="shared" si="8"/>
        <v>78292.86301369863</v>
      </c>
      <c r="R40" s="91">
        <f t="shared" si="8"/>
        <v>89392.86301369863</v>
      </c>
      <c r="S40" s="91">
        <f t="shared" si="8"/>
        <v>99012.86301369863</v>
      </c>
      <c r="T40" s="91">
        <f t="shared" si="8"/>
        <v>114172.86301369863</v>
      </c>
      <c r="U40" s="91">
        <f t="shared" si="8"/>
        <v>120162.86301369863</v>
      </c>
      <c r="V40" s="91">
        <f t="shared" si="8"/>
        <v>138582.86301369863</v>
      </c>
      <c r="W40" s="91">
        <f t="shared" si="8"/>
        <v>123452.86301369863</v>
      </c>
      <c r="X40" s="91">
        <f t="shared" si="8"/>
        <v>162692.86301369863</v>
      </c>
      <c r="Y40" s="49" t="s">
        <v>21</v>
      </c>
    </row>
    <row r="41" spans="2:25" ht="12.75">
      <c r="B41" s="65" t="s">
        <v>18</v>
      </c>
      <c r="C41" s="7"/>
      <c r="D41" s="7"/>
      <c r="E41" s="8"/>
      <c r="F41" s="7"/>
      <c r="G41" s="75"/>
      <c r="H41" s="7"/>
      <c r="I41" s="6">
        <v>178</v>
      </c>
      <c r="J41" s="66" t="s">
        <v>21</v>
      </c>
      <c r="L41" s="50" t="s">
        <v>71</v>
      </c>
      <c r="M41" s="34">
        <f>M40/M23</f>
        <v>41.02702580271074</v>
      </c>
      <c r="N41" s="34">
        <f aca="true" t="shared" si="9" ref="N41:X41">N40/N23</f>
        <v>46.00801433875304</v>
      </c>
      <c r="O41" s="34">
        <f t="shared" si="9"/>
        <v>52.67977787112837</v>
      </c>
      <c r="P41" s="34">
        <f t="shared" si="9"/>
        <v>63.56977838895647</v>
      </c>
      <c r="Q41" s="34">
        <f t="shared" si="9"/>
        <v>49.1789340538308</v>
      </c>
      <c r="R41" s="34">
        <f t="shared" si="9"/>
        <v>57.30311731647348</v>
      </c>
      <c r="S41" s="34">
        <f t="shared" si="9"/>
        <v>71.0788679208174</v>
      </c>
      <c r="T41" s="34">
        <f t="shared" si="9"/>
        <v>73.18773270108886</v>
      </c>
      <c r="U41" s="34">
        <f t="shared" si="9"/>
        <v>76.63447896281801</v>
      </c>
      <c r="V41" s="34">
        <f t="shared" si="9"/>
        <v>86.26384252331071</v>
      </c>
      <c r="W41" s="34">
        <f t="shared" si="9"/>
        <v>87.18422529216005</v>
      </c>
      <c r="X41" s="34">
        <f t="shared" si="9"/>
        <v>115.30323388639164</v>
      </c>
      <c r="Y41" s="49" t="s">
        <v>54</v>
      </c>
    </row>
    <row r="42" spans="2:25" ht="13.5" thickBot="1">
      <c r="B42" s="70"/>
      <c r="C42" s="71"/>
      <c r="D42" s="71"/>
      <c r="E42" s="71"/>
      <c r="F42" s="71"/>
      <c r="G42" s="71"/>
      <c r="H42" s="71"/>
      <c r="I42" s="79">
        <f>SUM(I37:I41)</f>
        <v>15724.666666666666</v>
      </c>
      <c r="J42" s="73" t="s">
        <v>21</v>
      </c>
      <c r="L42" s="50"/>
      <c r="M42" s="36"/>
      <c r="N42" s="37"/>
      <c r="O42" s="36"/>
      <c r="P42" s="37"/>
      <c r="Q42" s="36"/>
      <c r="R42" s="37"/>
      <c r="S42" s="36"/>
      <c r="T42" s="37"/>
      <c r="U42" s="36"/>
      <c r="V42" s="37"/>
      <c r="W42" s="36"/>
      <c r="X42" s="37"/>
      <c r="Y42" s="49"/>
    </row>
    <row r="43" spans="9:25" ht="12.75" thickBot="1">
      <c r="I43" s="7"/>
      <c r="L43" s="81"/>
      <c r="M43" s="55"/>
      <c r="N43" s="56"/>
      <c r="O43" s="55"/>
      <c r="P43" s="56"/>
      <c r="Q43" s="55"/>
      <c r="R43" s="56"/>
      <c r="S43" s="55"/>
      <c r="T43" s="56"/>
      <c r="U43" s="55"/>
      <c r="V43" s="56"/>
      <c r="W43" s="55"/>
      <c r="X43" s="56"/>
      <c r="Y43" s="64"/>
    </row>
    <row r="44" spans="2:25" ht="12.75">
      <c r="B44" s="62" t="s">
        <v>63</v>
      </c>
      <c r="C44" s="63"/>
      <c r="D44" s="63"/>
      <c r="E44" s="63"/>
      <c r="F44" s="63"/>
      <c r="G44" s="63"/>
      <c r="H44" s="63"/>
      <c r="I44" s="63"/>
      <c r="J44" s="64"/>
      <c r="L44" s="65" t="s">
        <v>60</v>
      </c>
      <c r="M44" s="16"/>
      <c r="N44" s="17"/>
      <c r="O44" s="38">
        <f>$I$36</f>
        <v>6856.190476190476</v>
      </c>
      <c r="P44" s="39">
        <f>$I$36</f>
        <v>6856.190476190476</v>
      </c>
      <c r="Q44" s="16"/>
      <c r="R44" s="39">
        <f>$I$36</f>
        <v>6856.190476190476</v>
      </c>
      <c r="S44" s="16"/>
      <c r="T44" s="39">
        <f>$I$36</f>
        <v>6856.190476190476</v>
      </c>
      <c r="U44" s="16"/>
      <c r="V44" s="17"/>
      <c r="W44" s="16"/>
      <c r="X44" s="17"/>
      <c r="Y44" s="66" t="s">
        <v>21</v>
      </c>
    </row>
    <row r="45" spans="2:25" ht="12.75">
      <c r="B45" s="65" t="s">
        <v>65</v>
      </c>
      <c r="C45" s="7"/>
      <c r="D45" s="7"/>
      <c r="E45" s="6"/>
      <c r="F45" s="7"/>
      <c r="G45" s="75"/>
      <c r="H45" s="7"/>
      <c r="I45" s="8">
        <v>28.4</v>
      </c>
      <c r="J45" s="66" t="s">
        <v>20</v>
      </c>
      <c r="L45" s="65" t="s">
        <v>66</v>
      </c>
      <c r="M45" s="16"/>
      <c r="N45" s="17"/>
      <c r="O45" s="16"/>
      <c r="P45" s="17"/>
      <c r="Q45" s="16"/>
      <c r="R45" s="17"/>
      <c r="S45" s="42">
        <f>$I$42</f>
        <v>15724.666666666666</v>
      </c>
      <c r="T45" s="43">
        <f>$I$42</f>
        <v>15724.666666666666</v>
      </c>
      <c r="U45" s="16"/>
      <c r="V45" s="17"/>
      <c r="W45" s="16"/>
      <c r="X45" s="17"/>
      <c r="Y45" s="66" t="s">
        <v>21</v>
      </c>
    </row>
    <row r="46" spans="2:25" ht="12.75">
      <c r="B46" s="65" t="s">
        <v>18</v>
      </c>
      <c r="C46" s="7"/>
      <c r="D46" s="7"/>
      <c r="E46" s="8"/>
      <c r="F46" s="7"/>
      <c r="G46" s="75"/>
      <c r="H46" s="7"/>
      <c r="I46" s="8">
        <v>7.3</v>
      </c>
      <c r="J46" s="66" t="s">
        <v>20</v>
      </c>
      <c r="L46" s="65" t="s">
        <v>70</v>
      </c>
      <c r="M46" s="16"/>
      <c r="N46" s="17"/>
      <c r="O46" s="16"/>
      <c r="P46" s="17"/>
      <c r="Q46" s="16"/>
      <c r="R46" s="17"/>
      <c r="S46" s="100">
        <f>$I$49</f>
        <v>7139.999999999998</v>
      </c>
      <c r="T46" s="101">
        <f>$I$49</f>
        <v>7139.999999999998</v>
      </c>
      <c r="U46" s="16"/>
      <c r="V46" s="17"/>
      <c r="W46" s="16"/>
      <c r="X46" s="17"/>
      <c r="Y46" s="66" t="s">
        <v>21</v>
      </c>
    </row>
    <row r="47" spans="2:25" ht="12.75">
      <c r="B47" s="65"/>
      <c r="C47" s="7"/>
      <c r="D47" s="7"/>
      <c r="E47" s="7"/>
      <c r="F47" s="7"/>
      <c r="G47" s="7"/>
      <c r="H47" s="7"/>
      <c r="I47" s="9">
        <f>SUM(I45:I46)</f>
        <v>35.699999999999996</v>
      </c>
      <c r="J47" s="66" t="s">
        <v>20</v>
      </c>
      <c r="L47" s="65" t="s">
        <v>72</v>
      </c>
      <c r="M47" s="26"/>
      <c r="N47" s="27"/>
      <c r="O47" s="26"/>
      <c r="P47" s="27"/>
      <c r="Q47" s="40">
        <f>$I$56</f>
        <v>11157.142857142859</v>
      </c>
      <c r="R47" s="41">
        <f>$I$56</f>
        <v>11157.142857142859</v>
      </c>
      <c r="S47" s="26"/>
      <c r="T47" s="27"/>
      <c r="U47" s="26"/>
      <c r="V47" s="27"/>
      <c r="W47" s="26"/>
      <c r="X47" s="27"/>
      <c r="Y47" s="66" t="s">
        <v>21</v>
      </c>
    </row>
    <row r="48" spans="2:27" ht="12.75">
      <c r="B48" s="65" t="s">
        <v>64</v>
      </c>
      <c r="C48" s="7"/>
      <c r="D48" s="7"/>
      <c r="E48" s="7"/>
      <c r="F48" s="7"/>
      <c r="G48" s="7"/>
      <c r="H48" s="7"/>
      <c r="I48" s="6">
        <v>5</v>
      </c>
      <c r="J48" s="66"/>
      <c r="L48" s="65" t="s">
        <v>74</v>
      </c>
      <c r="M48" s="24"/>
      <c r="N48" s="25"/>
      <c r="O48" s="24">
        <v>2820</v>
      </c>
      <c r="P48" s="25">
        <v>2820</v>
      </c>
      <c r="Q48" s="24">
        <v>3870</v>
      </c>
      <c r="R48" s="25">
        <v>3870</v>
      </c>
      <c r="S48" s="24">
        <v>5640</v>
      </c>
      <c r="T48" s="25">
        <v>5640</v>
      </c>
      <c r="U48" s="24">
        <v>7470</v>
      </c>
      <c r="V48" s="25">
        <v>7470</v>
      </c>
      <c r="W48" s="24"/>
      <c r="X48" s="25"/>
      <c r="Y48" s="66" t="s">
        <v>21</v>
      </c>
      <c r="AA48" s="2"/>
    </row>
    <row r="49" spans="2:25" ht="13.5" thickBot="1">
      <c r="B49" s="70"/>
      <c r="C49" s="71"/>
      <c r="D49" s="71"/>
      <c r="E49" s="71"/>
      <c r="F49" s="71"/>
      <c r="G49" s="71"/>
      <c r="H49" s="71"/>
      <c r="I49" s="99">
        <f>1000*I47/I48</f>
        <v>7139.999999999998</v>
      </c>
      <c r="J49" s="73" t="s">
        <v>21</v>
      </c>
      <c r="L49" s="76" t="s">
        <v>47</v>
      </c>
      <c r="M49" s="28"/>
      <c r="N49" s="29"/>
      <c r="O49" s="91">
        <f>SUM(O44:O48)+O40</f>
        <v>80109.0534898891</v>
      </c>
      <c r="P49" s="92">
        <f aca="true" t="shared" si="10" ref="P49:V49">SUM(P44:P48)+P40</f>
        <v>91999.0534898891</v>
      </c>
      <c r="Q49" s="91">
        <f t="shared" si="10"/>
        <v>93320.00587084149</v>
      </c>
      <c r="R49" s="92">
        <f t="shared" si="10"/>
        <v>111276.19634703198</v>
      </c>
      <c r="S49" s="91">
        <f t="shared" si="10"/>
        <v>127517.52968036529</v>
      </c>
      <c r="T49" s="92">
        <f t="shared" si="10"/>
        <v>149533.72015655576</v>
      </c>
      <c r="U49" s="91">
        <f t="shared" si="10"/>
        <v>127632.86301369863</v>
      </c>
      <c r="V49" s="92">
        <f t="shared" si="10"/>
        <v>146052.86301369863</v>
      </c>
      <c r="W49" s="28"/>
      <c r="X49" s="29"/>
      <c r="Y49" s="49" t="s">
        <v>21</v>
      </c>
    </row>
    <row r="50" spans="9:25" ht="13.5" thickBot="1">
      <c r="I50" s="7"/>
      <c r="L50" s="76" t="s">
        <v>79</v>
      </c>
      <c r="M50" s="36"/>
      <c r="N50" s="37"/>
      <c r="O50" s="36">
        <f>O49/O23</f>
        <v>59.917018317044956</v>
      </c>
      <c r="P50" s="93">
        <f aca="true" t="shared" si="11" ref="P50:V50">P49/P23</f>
        <v>71.04174014663252</v>
      </c>
      <c r="Q50" s="36">
        <f t="shared" si="11"/>
        <v>58.61809413997581</v>
      </c>
      <c r="R50" s="93">
        <f t="shared" si="11"/>
        <v>71.33089509425126</v>
      </c>
      <c r="S50" s="36">
        <f t="shared" si="11"/>
        <v>91.54165806199948</v>
      </c>
      <c r="T50" s="93">
        <f t="shared" si="11"/>
        <v>95.85494881830498</v>
      </c>
      <c r="U50" s="36">
        <f t="shared" si="11"/>
        <v>81.3985095750629</v>
      </c>
      <c r="V50" s="93">
        <f t="shared" si="11"/>
        <v>90.9137024672883</v>
      </c>
      <c r="W50" s="36"/>
      <c r="X50" s="37"/>
      <c r="Y50" s="66" t="s">
        <v>54</v>
      </c>
    </row>
    <row r="51" spans="2:25" ht="13.5" thickBot="1">
      <c r="B51" s="62" t="s">
        <v>69</v>
      </c>
      <c r="C51" s="63"/>
      <c r="D51" s="63"/>
      <c r="E51" s="63"/>
      <c r="F51" s="63"/>
      <c r="G51" s="63"/>
      <c r="H51" s="63"/>
      <c r="I51" s="63"/>
      <c r="J51" s="64"/>
      <c r="L51" s="65"/>
      <c r="M51" s="16"/>
      <c r="N51" s="17"/>
      <c r="O51" s="16"/>
      <c r="P51" s="17"/>
      <c r="Q51" s="16"/>
      <c r="R51" s="17"/>
      <c r="S51" s="16"/>
      <c r="T51" s="17"/>
      <c r="U51" s="16"/>
      <c r="V51" s="17"/>
      <c r="W51" s="16"/>
      <c r="X51" s="17"/>
      <c r="Y51" s="66"/>
    </row>
    <row r="52" spans="2:25" ht="12.75">
      <c r="B52" s="65" t="s">
        <v>68</v>
      </c>
      <c r="C52" s="7"/>
      <c r="D52" s="7"/>
      <c r="E52" s="6"/>
      <c r="F52" s="7"/>
      <c r="G52" s="75"/>
      <c r="H52" s="7"/>
      <c r="I52" s="8">
        <v>74.4</v>
      </c>
      <c r="J52" s="66" t="s">
        <v>20</v>
      </c>
      <c r="L52" s="81"/>
      <c r="M52" s="55"/>
      <c r="N52" s="63"/>
      <c r="O52" s="55"/>
      <c r="P52" s="56"/>
      <c r="Q52" s="55"/>
      <c r="R52" s="56"/>
      <c r="S52" s="55"/>
      <c r="T52" s="56"/>
      <c r="U52" s="55"/>
      <c r="V52" s="56"/>
      <c r="W52" s="55"/>
      <c r="X52" s="56"/>
      <c r="Y52" s="64"/>
    </row>
    <row r="53" spans="2:25" ht="12.75">
      <c r="B53" s="65" t="s">
        <v>18</v>
      </c>
      <c r="C53" s="7"/>
      <c r="D53" s="7"/>
      <c r="E53" s="8"/>
      <c r="F53" s="7"/>
      <c r="G53" s="75"/>
      <c r="H53" s="7"/>
      <c r="I53" s="8">
        <v>3.7</v>
      </c>
      <c r="J53" s="66" t="s">
        <v>20</v>
      </c>
      <c r="L53" s="90" t="s">
        <v>73</v>
      </c>
      <c r="M53" s="30"/>
      <c r="N53" s="88"/>
      <c r="O53" s="91">
        <f>O33</f>
        <v>59080</v>
      </c>
      <c r="P53" s="95">
        <f aca="true" t="shared" si="12" ref="P53:V53">P33</f>
        <v>70970</v>
      </c>
      <c r="Q53" s="91">
        <f t="shared" si="12"/>
        <v>66940</v>
      </c>
      <c r="R53" s="95">
        <f t="shared" si="12"/>
        <v>78040</v>
      </c>
      <c r="S53" s="91">
        <f t="shared" si="12"/>
        <v>87660</v>
      </c>
      <c r="T53" s="95">
        <f t="shared" si="12"/>
        <v>102820</v>
      </c>
      <c r="U53" s="91">
        <f t="shared" si="12"/>
        <v>108810</v>
      </c>
      <c r="V53" s="95">
        <f t="shared" si="12"/>
        <v>127230</v>
      </c>
      <c r="W53" s="30"/>
      <c r="X53" s="31"/>
      <c r="Y53" s="66" t="s">
        <v>54</v>
      </c>
    </row>
    <row r="54" spans="2:25" ht="12.75">
      <c r="B54" s="65"/>
      <c r="C54" s="7"/>
      <c r="D54" s="7"/>
      <c r="E54" s="7"/>
      <c r="F54" s="7"/>
      <c r="G54" s="7"/>
      <c r="H54" s="7"/>
      <c r="I54" s="5">
        <f>SUM(I52:I53)</f>
        <v>78.10000000000001</v>
      </c>
      <c r="J54" s="66" t="s">
        <v>20</v>
      </c>
      <c r="L54" s="90" t="s">
        <v>74</v>
      </c>
      <c r="M54" s="16"/>
      <c r="N54" s="7"/>
      <c r="O54" s="24">
        <f aca="true" t="shared" si="13" ref="O54:V54">INT((O53*$T$8+$X$8)/100)*100</f>
        <v>14800</v>
      </c>
      <c r="P54" s="25">
        <f t="shared" si="13"/>
        <v>16900</v>
      </c>
      <c r="Q54" s="24">
        <f t="shared" si="13"/>
        <v>16200</v>
      </c>
      <c r="R54" s="24">
        <f t="shared" si="13"/>
        <v>18100</v>
      </c>
      <c r="S54" s="24">
        <f t="shared" si="13"/>
        <v>19800</v>
      </c>
      <c r="T54" s="24">
        <f t="shared" si="13"/>
        <v>22400</v>
      </c>
      <c r="U54" s="24">
        <f t="shared" si="13"/>
        <v>23500</v>
      </c>
      <c r="V54" s="24">
        <f t="shared" si="13"/>
        <v>26700</v>
      </c>
      <c r="W54" s="16"/>
      <c r="X54" s="17"/>
      <c r="Y54" s="66" t="s">
        <v>21</v>
      </c>
    </row>
    <row r="55" spans="2:25" ht="12.75">
      <c r="B55" s="65" t="s">
        <v>64</v>
      </c>
      <c r="C55" s="7"/>
      <c r="D55" s="7"/>
      <c r="E55" s="7"/>
      <c r="F55" s="7"/>
      <c r="G55" s="7"/>
      <c r="H55" s="7"/>
      <c r="I55" s="6">
        <v>7</v>
      </c>
      <c r="J55" s="66"/>
      <c r="L55" s="90" t="s">
        <v>75</v>
      </c>
      <c r="M55" s="16"/>
      <c r="N55" s="7"/>
      <c r="O55" s="24">
        <f>$X$5</f>
        <v>14400</v>
      </c>
      <c r="P55" s="25">
        <f aca="true" t="shared" si="14" ref="P55:V55">$X$5</f>
        <v>14400</v>
      </c>
      <c r="Q55" s="24">
        <f t="shared" si="14"/>
        <v>14400</v>
      </c>
      <c r="R55" s="25">
        <f t="shared" si="14"/>
        <v>14400</v>
      </c>
      <c r="S55" s="24">
        <f t="shared" si="14"/>
        <v>14400</v>
      </c>
      <c r="T55" s="25">
        <f t="shared" si="14"/>
        <v>14400</v>
      </c>
      <c r="U55" s="24">
        <f t="shared" si="14"/>
        <v>14400</v>
      </c>
      <c r="V55" s="25">
        <f t="shared" si="14"/>
        <v>14400</v>
      </c>
      <c r="W55" s="16"/>
      <c r="X55" s="17"/>
      <c r="Y55" s="66" t="s">
        <v>21</v>
      </c>
    </row>
    <row r="56" spans="2:25" ht="13.5" thickBot="1">
      <c r="B56" s="70"/>
      <c r="C56" s="71"/>
      <c r="D56" s="71"/>
      <c r="E56" s="71"/>
      <c r="F56" s="71"/>
      <c r="G56" s="71"/>
      <c r="H56" s="71"/>
      <c r="I56" s="80">
        <f>1000*I54/I55</f>
        <v>11157.142857142859</v>
      </c>
      <c r="J56" s="73" t="s">
        <v>21</v>
      </c>
      <c r="L56" s="76" t="s">
        <v>47</v>
      </c>
      <c r="M56" s="28"/>
      <c r="N56" s="4"/>
      <c r="O56" s="91">
        <f>SUM(O53:O55)</f>
        <v>88280</v>
      </c>
      <c r="P56" s="95">
        <f aca="true" t="shared" si="15" ref="P56:V56">SUM(P53:P55)</f>
        <v>102270</v>
      </c>
      <c r="Q56" s="91">
        <f t="shared" si="15"/>
        <v>97540</v>
      </c>
      <c r="R56" s="95">
        <f t="shared" si="15"/>
        <v>110540</v>
      </c>
      <c r="S56" s="91">
        <f t="shared" si="15"/>
        <v>121860</v>
      </c>
      <c r="T56" s="95">
        <f t="shared" si="15"/>
        <v>139620</v>
      </c>
      <c r="U56" s="91">
        <f t="shared" si="15"/>
        <v>146710</v>
      </c>
      <c r="V56" s="95">
        <f t="shared" si="15"/>
        <v>168330</v>
      </c>
      <c r="W56" s="28"/>
      <c r="X56" s="29"/>
      <c r="Y56" s="49" t="s">
        <v>21</v>
      </c>
    </row>
    <row r="57" spans="12:25" ht="12.75">
      <c r="L57" s="76" t="s">
        <v>81</v>
      </c>
      <c r="M57" s="34"/>
      <c r="N57" s="89"/>
      <c r="O57" s="34">
        <f>O56/O23</f>
        <v>66.02842183994017</v>
      </c>
      <c r="P57" s="35">
        <f aca="true" t="shared" si="16" ref="P57:V57">P56/P23</f>
        <v>78.97297297297297</v>
      </c>
      <c r="Q57" s="34">
        <f t="shared" si="16"/>
        <v>61.268844221105525</v>
      </c>
      <c r="R57" s="35">
        <f t="shared" si="16"/>
        <v>70.85897435897436</v>
      </c>
      <c r="S57" s="34">
        <f t="shared" si="16"/>
        <v>87.4802584350323</v>
      </c>
      <c r="T57" s="35">
        <f t="shared" si="16"/>
        <v>89.5</v>
      </c>
      <c r="U57" s="34">
        <f t="shared" si="16"/>
        <v>93.56505102040816</v>
      </c>
      <c r="V57" s="35">
        <f t="shared" si="16"/>
        <v>104.78057889822597</v>
      </c>
      <c r="W57" s="34"/>
      <c r="X57" s="35"/>
      <c r="Y57" s="66" t="s">
        <v>54</v>
      </c>
    </row>
    <row r="58" spans="12:25" ht="12.75" thickBot="1">
      <c r="L58" s="70"/>
      <c r="M58" s="83"/>
      <c r="N58" s="71"/>
      <c r="O58" s="83"/>
      <c r="P58" s="84"/>
      <c r="Q58" s="83"/>
      <c r="R58" s="84"/>
      <c r="S58" s="83"/>
      <c r="T58" s="84"/>
      <c r="U58" s="83"/>
      <c r="V58" s="84"/>
      <c r="W58" s="83"/>
      <c r="X58" s="84"/>
      <c r="Y58" s="73"/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Alf</Manager>
  <Company>DMT 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Arbeitnehmerkosten </dc:title>
  <dc:subject>Kostenrechnung</dc:subject>
  <dc:creator>M.E.</dc:creator>
  <cp:keywords>Thesis II</cp:keywords>
  <dc:description>null</dc:description>
  <cp:lastModifiedBy>juergen</cp:lastModifiedBy>
  <cp:lastPrinted>2014-10-15T13:47:52Z</cp:lastPrinted>
  <dcterms:created xsi:type="dcterms:W3CDTF">2014-10-15T08:45:57Z</dcterms:created>
  <dcterms:modified xsi:type="dcterms:W3CDTF">2014-10-15T21:14:02Z</dcterms:modified>
  <cp:category>none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arbeiter">
    <vt:lpwstr>Alfred</vt:lpwstr>
  </property>
  <property fmtid="{D5CDD505-2E9C-101B-9397-08002B2CF9AE}" pid="3" name="Besitzer">
    <vt:lpwstr>Martina</vt:lpwstr>
  </property>
  <property fmtid="{D5CDD505-2E9C-101B-9397-08002B2CF9AE}" pid="4" name="Abteilung">
    <vt:lpwstr>DMT</vt:lpwstr>
  </property>
</Properties>
</file>