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<sst xmlns="http://schemas.openxmlformats.org/spreadsheetml/2006/main" count="75" uniqueCount="51">
  <si>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Induction Heater Calculator</t>
  </si>
  <si>
    <t>Inverter current feedback</t>
  </si>
  <si>
    <t>Tank Voltage Feedback</t>
  </si>
  <si>
    <t>Peak Current</t>
  </si>
  <si>
    <t>A</t>
  </si>
  <si>
    <t>Peak Voltage</t>
  </si>
  <si>
    <t>V</t>
  </si>
  <si>
    <t>Minimum Current</t>
  </si>
  <si>
    <t>Minimum Voltage</t>
  </si>
  <si>
    <t>Transformer ratio            1:</t>
  </si>
  <si>
    <t>Tank Sense</t>
  </si>
  <si>
    <t>Burden resistor size</t>
  </si>
  <si>
    <t>Ohms</t>
  </si>
  <si>
    <t>R1</t>
  </si>
  <si>
    <t>k</t>
  </si>
  <si>
    <t>Rectifier Udrop</t>
  </si>
  <si>
    <t>R2</t>
  </si>
  <si>
    <t>R2 on voltage divider</t>
  </si>
  <si>
    <t>Voltage over voltage divider</t>
  </si>
  <si>
    <t>Op-amp</t>
  </si>
  <si>
    <t>Output voltage at Max I</t>
  </si>
  <si>
    <t>Output voltage at Min I</t>
  </si>
  <si>
    <t>Current resistor W at Max I</t>
  </si>
  <si>
    <t>W</t>
  </si>
  <si>
    <t>Voltage at non-inverting input 1</t>
  </si>
  <si>
    <t>R1 on voltage divider</t>
  </si>
  <si>
    <t>Voltage at non-inverting input 2</t>
  </si>
  <si>
    <t>Inverter current potentiometer</t>
  </si>
  <si>
    <t>Tank Voltage Potentiometer</t>
  </si>
  <si>
    <t>Inductor Saturation Current</t>
  </si>
  <si>
    <t>Tank Circuit Calc</t>
  </si>
  <si>
    <t>For ferrite cored inductor with air gap</t>
  </si>
  <si>
    <t>Work coil</t>
  </si>
  <si>
    <t>µH</t>
  </si>
  <si>
    <t>Peak Magnetic flux</t>
  </si>
  <si>
    <t>Tesla</t>
  </si>
  <si>
    <t>Tank Cap</t>
  </si>
  <si>
    <t>µF</t>
  </si>
  <si>
    <t>Air gap length</t>
  </si>
  <si>
    <t>mm</t>
  </si>
  <si>
    <t>Turns</t>
  </si>
  <si>
    <t>Surge Impedance</t>
  </si>
  <si>
    <t>Resonant Frequency</t>
  </si>
  <si>
    <t>kHz</t>
  </si>
  <si>
    <t>Saturation Current</t>
  </si>
  <si>
    <t>Phase Detector Low pass filter</t>
  </si>
  <si>
    <t>R</t>
  </si>
  <si>
    <t>C</t>
  </si>
  <si>
    <t>nF</t>
  </si>
  <si>
    <t>Cut-off Frequency</t>
  </si>
  <si>
    <t>Hz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</si>
</sst>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u val="single"/>
      <sz val="14"/>
      <color indexed="53"/>
      <name val="Arial"/>
      <family val="2"/>
    </font>
    <font>
      <b/>
      <u val="single"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2:I47"/>
  <sheetViews>
    <sheetView tabSelected="1" workbookViewId="0" topLeftCell="A5">
      <selection activeCell="I37" sqref="I37"/>
    </sheetView>
  </sheetViews>
  <sheetFormatPr defaultColWidth="11.421875" defaultRowHeight="12.75"/>
  <cols>
    <col min="1" max="2" width="11.57421875" style="0" customWidth="1"/>
    <col min="3" max="3" width="31.421875" style="0" customWidth="1"/>
    <col min="4" max="4" width="9.28125" style="0" customWidth="1"/>
    <col min="5" max="6" width="11.57421875" style="0" customWidth="1"/>
    <col min="7" max="7" width="29.00390625" style="0" customWidth="1"/>
    <col min="8" max="8" width="8.00390625" style="0" customWidth="1"/>
    <col min="9" max="11" width="11.57421875" style="0" customWidth="1"/>
    <col min="12" max="12" width="27.00390625" style="0" customWidth="1"/>
    <col min="13" max="16384" width="11.57421875" style="0" customWidth="1"/>
  </cols>
  <sheetData>
    <row r="12" ht="18">
      <c r="C12" s="1" t="s">
        <v>0</v>
      </c>
    </row>
    <row r="15" spans="3:7" ht="12.75">
      <c r="C15" s="2" t="s">
        <v>1</v>
      </c>
      <c r="G15" s="2" t="s">
        <v>2</v>
      </c>
    </row>
    <row r="17" spans="3:9" ht="12.75">
      <c r="C17" t="s">
        <v>3</v>
      </c>
      <c r="D17" s="3">
        <v>18</v>
      </c>
      <c r="E17" t="s">
        <v>4</v>
      </c>
      <c r="G17" t="s">
        <v>5</v>
      </c>
      <c r="H17" s="3">
        <v>562</v>
      </c>
      <c r="I17" t="s">
        <v>6</v>
      </c>
    </row>
    <row r="18" spans="3:9" ht="12.75">
      <c r="C18" t="s">
        <v>7</v>
      </c>
      <c r="D18" s="3">
        <v>8</v>
      </c>
      <c r="E18" t="s">
        <v>4</v>
      </c>
      <c r="G18" t="s">
        <v>8</v>
      </c>
      <c r="H18" s="3">
        <v>230</v>
      </c>
      <c r="I18" t="s">
        <v>6</v>
      </c>
    </row>
    <row r="19" spans="3:7" ht="12.75">
      <c r="C19" t="s">
        <v>9</v>
      </c>
      <c r="D19" s="3">
        <v>50</v>
      </c>
      <c r="G19" s="4" t="s">
        <v>10</v>
      </c>
    </row>
    <row r="20" spans="3:9" ht="12.75">
      <c r="C20" t="s">
        <v>11</v>
      </c>
      <c r="D20" s="3">
        <v>10</v>
      </c>
      <c r="E20" t="s">
        <v>12</v>
      </c>
      <c r="G20" t="s">
        <v>13</v>
      </c>
      <c r="H20" s="3">
        <v>707</v>
      </c>
      <c r="I20" t="s">
        <v>14</v>
      </c>
    </row>
    <row r="21" spans="3:9" ht="12.75">
      <c r="C21" t="s">
        <v>15</v>
      </c>
      <c r="D21" s="3">
        <v>0.68</v>
      </c>
      <c r="E21" t="s">
        <v>6</v>
      </c>
      <c r="G21" t="s">
        <v>16</v>
      </c>
      <c r="H21" s="3">
        <v>12</v>
      </c>
      <c r="I21" t="s">
        <v>14</v>
      </c>
    </row>
    <row r="22" spans="3:9" ht="12.75">
      <c r="C22" t="s">
        <v>17</v>
      </c>
      <c r="D22" s="3">
        <v>5.6</v>
      </c>
      <c r="E22" t="s">
        <v>14</v>
      </c>
      <c r="G22" t="s">
        <v>15</v>
      </c>
      <c r="H22" s="3">
        <v>0.68</v>
      </c>
      <c r="I22" t="s">
        <v>6</v>
      </c>
    </row>
    <row r="23" spans="3:7" ht="12.75">
      <c r="C23" t="s">
        <v>18</v>
      </c>
      <c r="D23" s="3">
        <v>12</v>
      </c>
      <c r="E23" t="s">
        <v>6</v>
      </c>
      <c r="G23" s="4" t="s">
        <v>19</v>
      </c>
    </row>
    <row r="24" spans="7:9" ht="12.75">
      <c r="G24" t="s">
        <v>17</v>
      </c>
      <c r="H24" s="3">
        <v>18</v>
      </c>
      <c r="I24" t="s">
        <v>14</v>
      </c>
    </row>
    <row r="25" spans="3:9" ht="12.75">
      <c r="C25" s="5" t="s">
        <v>20</v>
      </c>
      <c r="D25" s="6">
        <f>(D17/D19*D20)-D21</f>
        <v>2.9199999999999995</v>
      </c>
      <c r="E25" s="5" t="s">
        <v>6</v>
      </c>
      <c r="G25" t="s">
        <v>18</v>
      </c>
      <c r="H25" s="3">
        <v>12</v>
      </c>
      <c r="I25" t="s">
        <v>6</v>
      </c>
    </row>
    <row r="26" spans="3:5" ht="12.75">
      <c r="C26" s="5" t="s">
        <v>21</v>
      </c>
      <c r="D26" s="6">
        <f>(D18/D19*D20)-D21</f>
        <v>0.92</v>
      </c>
      <c r="E26" s="5" t="s">
        <v>6</v>
      </c>
    </row>
    <row r="27" spans="3:9" ht="12.75">
      <c r="C27" s="7" t="s">
        <v>22</v>
      </c>
      <c r="D27" s="8">
        <f>(((1/SQRT(2))*D17)/D19*D20)^2/D20</f>
        <v>0.6479999999999999</v>
      </c>
      <c r="E27" s="7" t="s">
        <v>23</v>
      </c>
      <c r="G27" t="s">
        <v>24</v>
      </c>
      <c r="H27" s="6">
        <f>(H21*H17)/(H20+H21)-H22</f>
        <v>8.699694019471488</v>
      </c>
      <c r="I27" t="s">
        <v>6</v>
      </c>
    </row>
    <row r="28" spans="3:9" ht="12.75">
      <c r="C28" s="7" t="s">
        <v>25</v>
      </c>
      <c r="D28" s="8">
        <f>((D23/D25)-1)*D22</f>
        <v>17.413698630136988</v>
      </c>
      <c r="E28" s="7" t="s">
        <v>14</v>
      </c>
      <c r="G28" t="s">
        <v>26</v>
      </c>
      <c r="H28" s="6">
        <f>(H21*H18)/(H20+H21)-H22</f>
        <v>3.158664812239221</v>
      </c>
      <c r="I28" t="s">
        <v>6</v>
      </c>
    </row>
    <row r="29" spans="3:9" ht="12.75">
      <c r="C29" s="7" t="s">
        <v>27</v>
      </c>
      <c r="D29" s="8">
        <f>(((D23/D26)-1)*D22)-D28</f>
        <v>50.02977963073256</v>
      </c>
      <c r="E29" s="7" t="s">
        <v>14</v>
      </c>
      <c r="G29" s="7" t="s">
        <v>25</v>
      </c>
      <c r="H29" s="8">
        <f>((H25/H27)*H24)-H24</f>
        <v>6.828459428176778</v>
      </c>
      <c r="I29" s="7" t="s">
        <v>14</v>
      </c>
    </row>
    <row r="30" spans="7:9" ht="12.75">
      <c r="G30" s="7" t="s">
        <v>28</v>
      </c>
      <c r="H30" s="8">
        <f>((H25/H28)*H24)-H24</f>
        <v>50.383324233404366</v>
      </c>
      <c r="I30" s="7" t="s">
        <v>14</v>
      </c>
    </row>
    <row r="33" spans="3:7" ht="12.75">
      <c r="C33" s="2" t="s">
        <v>29</v>
      </c>
      <c r="G33" s="2" t="s">
        <v>30</v>
      </c>
    </row>
    <row r="34" ht="12.75">
      <c r="C34" s="9" t="s">
        <v>31</v>
      </c>
    </row>
    <row r="35" spans="7:9" ht="12.75">
      <c r="G35" t="s">
        <v>32</v>
      </c>
      <c r="H35" s="3">
        <v>1.5</v>
      </c>
      <c r="I35" t="s">
        <v>33</v>
      </c>
    </row>
    <row r="36" spans="3:9" ht="12.75">
      <c r="C36" s="5" t="s">
        <v>34</v>
      </c>
      <c r="D36" s="3">
        <v>0.3</v>
      </c>
      <c r="E36" t="s">
        <v>35</v>
      </c>
      <c r="G36" t="s">
        <v>36</v>
      </c>
      <c r="H36" s="3">
        <v>3</v>
      </c>
      <c r="I36" t="s">
        <v>37</v>
      </c>
    </row>
    <row r="37" spans="3:5" ht="12.75">
      <c r="C37" t="s">
        <v>38</v>
      </c>
      <c r="D37" s="3">
        <v>3</v>
      </c>
      <c r="E37" t="s">
        <v>39</v>
      </c>
    </row>
    <row r="38" spans="3:9" ht="12.75">
      <c r="C38" t="s">
        <v>40</v>
      </c>
      <c r="D38" s="3">
        <v>22</v>
      </c>
      <c r="G38" t="s">
        <v>41</v>
      </c>
      <c r="H38" s="6">
        <f>SQRT(H35/H36)</f>
        <v>0.7071067811865476</v>
      </c>
      <c r="I38" t="s">
        <v>12</v>
      </c>
    </row>
    <row r="39" spans="7:9" ht="12.75">
      <c r="G39" s="7" t="s">
        <v>42</v>
      </c>
      <c r="H39" s="8">
        <f>(1/(2*PI()*SQRT((H35*H36)/1000000000000)))/1000</f>
        <v>75.02635967975884</v>
      </c>
      <c r="I39" s="7" t="s">
        <v>43</v>
      </c>
    </row>
    <row r="40" spans="3:5" ht="12.75">
      <c r="C40" s="7" t="s">
        <v>44</v>
      </c>
      <c r="D40" s="8">
        <f>(D36*(D37/1000))/(D38*4*PI()*10^-7)</f>
        <v>32.554420177887685</v>
      </c>
      <c r="E40" s="7" t="s">
        <v>4</v>
      </c>
    </row>
    <row r="43" ht="12.75">
      <c r="C43" s="2" t="s">
        <v>45</v>
      </c>
    </row>
    <row r="44" spans="3:5" ht="12.75">
      <c r="C44" t="s">
        <v>46</v>
      </c>
      <c r="D44" s="3">
        <v>82</v>
      </c>
      <c r="E44" t="s">
        <v>14</v>
      </c>
    </row>
    <row r="45" spans="3:5" ht="12.75">
      <c r="C45" t="s">
        <v>47</v>
      </c>
      <c r="D45" s="3">
        <v>10</v>
      </c>
      <c r="E45" t="s">
        <v>48</v>
      </c>
    </row>
    <row r="47" spans="3:5" ht="12.75">
      <c r="C47" s="7" t="s">
        <v>49</v>
      </c>
      <c r="D47" s="8">
        <f>1/(2*PI()*(D44*1000)*(D45/1000000000))</f>
        <v>194.0913940145065</v>
      </c>
      <c r="E47" s="7" t="s">
        <v>50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