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7230" activeTab="2"/>
  </bookViews>
  <sheets>
    <sheet name="Aktiver TP 2.Ordnung n-Inv" sheetId="5" r:id="rId1"/>
    <sheet name="Aktiver TP 3.Ordnung n.Inv." sheetId="4" r:id="rId2"/>
    <sheet name="Aktiver TP 4. Ordnung n.Inv." sheetId="1" r:id="rId3"/>
  </sheets>
  <calcPr calcId="144525"/>
</workbook>
</file>

<file path=xl/calcChain.xml><?xml version="1.0" encoding="utf-8"?>
<calcChain xmlns="http://schemas.openxmlformats.org/spreadsheetml/2006/main">
  <c r="F22" i="5" l="1"/>
  <c r="C21" i="5"/>
  <c r="C20" i="5"/>
  <c r="C24" i="5"/>
  <c r="B29" i="5"/>
  <c r="C29" i="5" s="1"/>
  <c r="B28" i="5"/>
  <c r="C28" i="5" s="1"/>
  <c r="F17" i="5"/>
  <c r="F16" i="5"/>
  <c r="F25" i="4"/>
  <c r="F26" i="4" l="1"/>
  <c r="G26" i="4" s="1"/>
  <c r="G25" i="4"/>
  <c r="C26" i="4"/>
  <c r="C25" i="4"/>
  <c r="C24" i="4"/>
  <c r="F17" i="4"/>
  <c r="G17" i="4" s="1"/>
  <c r="F24" i="4"/>
  <c r="G24" i="4" s="1"/>
  <c r="C29" i="4"/>
  <c r="F18" i="4" l="1"/>
  <c r="C29" i="1"/>
  <c r="C24" i="1"/>
  <c r="C25" i="1"/>
  <c r="C26" i="1"/>
  <c r="C23" i="1"/>
  <c r="F19" i="1"/>
  <c r="F20" i="1" s="1"/>
  <c r="F16" i="1"/>
  <c r="F17" i="1" s="1"/>
  <c r="F25" i="1"/>
  <c r="G25" i="1" s="1"/>
  <c r="F26" i="1"/>
  <c r="G26" i="1" s="1"/>
  <c r="F24" i="1"/>
  <c r="G24" i="1" s="1"/>
  <c r="F23" i="1"/>
  <c r="G23" i="1" s="1"/>
  <c r="G19" i="1" l="1"/>
  <c r="G16" i="1"/>
</calcChain>
</file>

<file path=xl/sharedStrings.xml><?xml version="1.0" encoding="utf-8"?>
<sst xmlns="http://schemas.openxmlformats.org/spreadsheetml/2006/main" count="81" uniqueCount="50">
  <si>
    <t>C12</t>
  </si>
  <si>
    <t>b1</t>
  </si>
  <si>
    <t>C11</t>
  </si>
  <si>
    <t>fg</t>
  </si>
  <si>
    <t>a1</t>
  </si>
  <si>
    <t>a2</t>
  </si>
  <si>
    <t>b2</t>
  </si>
  <si>
    <t>C21</t>
  </si>
  <si>
    <t>C22</t>
  </si>
  <si>
    <t>R11</t>
  </si>
  <si>
    <t>R12</t>
  </si>
  <si>
    <t>R22</t>
  </si>
  <si>
    <t>R21</t>
  </si>
  <si>
    <t>1.Bedingung: C12&gt; (C11*4*b1)/a1²</t>
  </si>
  <si>
    <t>2.Bedingung: C22&gt; (C21*4*b2)/a2²</t>
  </si>
  <si>
    <t>(C11*4*b1)/a1² =</t>
  </si>
  <si>
    <t>(C21*4*b2)/a2² =</t>
  </si>
  <si>
    <t>Dimensionierung  C11, C12 bei 1 zulässig =</t>
  </si>
  <si>
    <t>Dimensionierung C21, C22 bei 1 zulässig =</t>
  </si>
  <si>
    <t>F</t>
  </si>
  <si>
    <t>Butterworth 4.Ordnung (Sallen-Key-Architektur) : Dimensionierung der Widerstände für eine bestimmte Grenzfrequenz fg</t>
  </si>
  <si>
    <t>Fahrrad</t>
  </si>
  <si>
    <t xml:space="preserve">nF  </t>
  </si>
  <si>
    <t xml:space="preserve">Kapazität </t>
  </si>
  <si>
    <t>Koeffizienten</t>
  </si>
  <si>
    <t>Grenzfrequenz</t>
  </si>
  <si>
    <t>Hz</t>
  </si>
  <si>
    <t>kHz</t>
  </si>
  <si>
    <t>Widerstände</t>
  </si>
  <si>
    <t>Ohm</t>
  </si>
  <si>
    <t>kOhm</t>
  </si>
  <si>
    <t>1.Bedingung: C22&gt;=(C21*4*b2/a2²)</t>
  </si>
  <si>
    <t>(C21*4*b2/a2²)</t>
  </si>
  <si>
    <t>Dimensionierung  C22, C21 bei 1 zulässig =</t>
  </si>
  <si>
    <r>
      <t xml:space="preserve">C11, C21 und </t>
    </r>
    <r>
      <rPr>
        <i/>
        <sz val="11"/>
        <color theme="1"/>
        <rFont val="Calibri"/>
        <family val="2"/>
        <scheme val="minor"/>
      </rPr>
      <t>fg</t>
    </r>
    <r>
      <rPr>
        <sz val="11"/>
        <color theme="1"/>
        <rFont val="Calibri"/>
        <family val="2"/>
        <scheme val="minor"/>
      </rPr>
      <t xml:space="preserve"> werden vorgegeben.</t>
    </r>
  </si>
  <si>
    <t>C11, C21 und fg werden vorgegeben</t>
  </si>
  <si>
    <t>nF</t>
  </si>
  <si>
    <t>C1</t>
  </si>
  <si>
    <t>C2</t>
  </si>
  <si>
    <t>R1</t>
  </si>
  <si>
    <t>R2</t>
  </si>
  <si>
    <t>b</t>
  </si>
  <si>
    <t>a</t>
  </si>
  <si>
    <t>C2/C1</t>
  </si>
  <si>
    <t>4*b/a²</t>
  </si>
  <si>
    <t>Farad</t>
  </si>
  <si>
    <t>2. Ordnung Koeffizienten</t>
  </si>
  <si>
    <t>Bedingug: C2/C1&gt;=4*b/a²</t>
  </si>
  <si>
    <t>Butterworth 2.Ordnung (Sallen-Key-Architektur) : Dimensionierung der Widerstände für eine bestimmte Grenzfrequenz fg</t>
  </si>
  <si>
    <t>Kontrollrechnung fg= 1/(2*3,14*POTENZ(R1*R2*C1*C2;0,5)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</si>
</sst>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00000000"/>
    <numFmt numFmtId="167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0" borderId="1" xfId="0" applyFont="1" applyBorder="1"/>
    <xf numFmtId="0" fontId="1" fillId="0" borderId="3" xfId="0" applyFont="1" applyBorder="1"/>
    <xf numFmtId="0" fontId="0" fillId="0" borderId="2" xfId="0" applyBorder="1"/>
    <xf numFmtId="0" fontId="1" fillId="0" borderId="5" xfId="0" applyFont="1" applyBorder="1"/>
    <xf numFmtId="0" fontId="0" fillId="0" borderId="4" xfId="0" applyBorder="1" applyAlignment="1">
      <alignment horizontal="right"/>
    </xf>
    <xf numFmtId="0" fontId="0" fillId="0" borderId="4" xfId="0" applyBorder="1"/>
    <xf numFmtId="166" fontId="0" fillId="0" borderId="4" xfId="0" applyNumberFormat="1" applyBorder="1"/>
    <xf numFmtId="2" fontId="0" fillId="0" borderId="2" xfId="0" applyNumberForma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8" xfId="0" applyFont="1" applyBorder="1"/>
    <xf numFmtId="164" fontId="1" fillId="0" borderId="4" xfId="0" applyNumberFormat="1" applyFont="1" applyBorder="1"/>
    <xf numFmtId="0" fontId="1" fillId="0" borderId="4" xfId="0" applyFont="1" applyBorder="1"/>
    <xf numFmtId="165" fontId="1" fillId="0" borderId="4" xfId="0" applyNumberFormat="1" applyFont="1" applyBorder="1"/>
    <xf numFmtId="0" fontId="0" fillId="0" borderId="3" xfId="0" applyBorder="1"/>
    <xf numFmtId="0" fontId="0" fillId="0" borderId="9" xfId="0" applyBorder="1" applyAlignment="1">
      <alignment horizontal="right"/>
    </xf>
    <xf numFmtId="167" fontId="0" fillId="0" borderId="0" xfId="0" applyNumberFormat="1"/>
    <xf numFmtId="1" fontId="0" fillId="0" borderId="0" xfId="0" applyNumberFormat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/>
    <xf numFmtId="0" fontId="0" fillId="0" borderId="13" xfId="0" applyBorder="1"/>
    <xf numFmtId="0" fontId="2" fillId="2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/>
    </xf>
  </cellXfs>
  <cellStyles count="1"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19049</xdr:rowOff>
    </xdr:from>
    <xdr:to>
      <xdr:col>12</xdr:col>
      <xdr:colOff>47624</xdr:colOff>
      <xdr:row>13</xdr:row>
      <xdr:rowOff>9525</xdr:rowOff>
    </xdr:to>
    <xdr:pic>
      <xdr:nvPicPr>
        <xdr:cNvPr id="2" name="Grafik 1" descr="http://www.umnicom.de/Elektronik/Schaltungssammlung/Filter/Berechnung/Bild3-5-3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49"/>
          <a:ext cx="9534524" cy="2085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180975</xdr:rowOff>
    </xdr:from>
    <xdr:to>
      <xdr:col>9</xdr:col>
      <xdr:colOff>9525</xdr:colOff>
      <xdr:row>11</xdr:row>
      <xdr:rowOff>180975</xdr:rowOff>
    </xdr:to>
    <xdr:pic>
      <xdr:nvPicPr>
        <xdr:cNvPr id="2" name="Grafik 1" descr="http://umnicom.de/Elektronik/Schaltungssammlung/Filter/Berechnung/Bild3-5-4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9334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7</xdr:col>
      <xdr:colOff>47625</xdr:colOff>
      <xdr:row>11</xdr:row>
      <xdr:rowOff>114301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1"/>
          <a:ext cx="9382125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sqref="A1:L2"/>
    </sheetView>
  </sheetViews>
  <sheetFormatPr baseColWidth="10" defaultRowHeight="15" x14ac:dyDescent="0.25"/>
  <cols>
    <col min="4" max="4" width="14" bestFit="1" customWidth="1"/>
    <col min="6" max="6" width="14" bestFit="1" customWidth="1"/>
  </cols>
  <sheetData>
    <row r="1" spans="1:12" ht="15" customHeight="1" x14ac:dyDescent="0.2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15" spans="1:12" x14ac:dyDescent="0.25">
      <c r="A15" s="36" t="s">
        <v>46</v>
      </c>
      <c r="B15" s="36"/>
      <c r="C15" s="36"/>
      <c r="E15" s="36" t="s">
        <v>47</v>
      </c>
      <c r="F15" s="36"/>
    </row>
    <row r="16" spans="1:12" x14ac:dyDescent="0.25">
      <c r="A16" s="22" t="s">
        <v>42</v>
      </c>
      <c r="B16">
        <v>1.4141999999999999</v>
      </c>
      <c r="E16" s="17" t="s">
        <v>43</v>
      </c>
      <c r="F16" s="2">
        <f>B21/B20</f>
        <v>2.2058823529411762</v>
      </c>
    </row>
    <row r="17" spans="1:9" x14ac:dyDescent="0.25">
      <c r="A17" s="22" t="s">
        <v>41</v>
      </c>
      <c r="B17">
        <v>1</v>
      </c>
      <c r="E17" s="17" t="s">
        <v>44</v>
      </c>
      <c r="F17" s="2">
        <f>4/((1.4142)*(1.4142))</f>
        <v>2.000038360735759</v>
      </c>
    </row>
    <row r="19" spans="1:9" x14ac:dyDescent="0.25">
      <c r="A19" s="31"/>
      <c r="B19" s="30" t="s">
        <v>45</v>
      </c>
      <c r="C19" s="30" t="s">
        <v>36</v>
      </c>
    </row>
    <row r="20" spans="1:9" x14ac:dyDescent="0.25">
      <c r="A20" s="22" t="s">
        <v>37</v>
      </c>
      <c r="B20">
        <v>6.8000000000000003E-10</v>
      </c>
      <c r="C20">
        <f>B20*1000000000</f>
        <v>0.68</v>
      </c>
    </row>
    <row r="21" spans="1:9" x14ac:dyDescent="0.25">
      <c r="A21" s="22" t="s">
        <v>38</v>
      </c>
      <c r="B21">
        <v>1.5E-9</v>
      </c>
      <c r="C21">
        <f>B21*1000000000</f>
        <v>1.5</v>
      </c>
      <c r="E21" s="35" t="s">
        <v>49</v>
      </c>
      <c r="F21" s="35"/>
      <c r="G21" s="35"/>
      <c r="H21" s="35"/>
      <c r="I21" s="35"/>
    </row>
    <row r="22" spans="1:9" x14ac:dyDescent="0.25">
      <c r="E22" s="33" t="s">
        <v>3</v>
      </c>
      <c r="F22">
        <f>1/(2*3.14*POWER(B20*B21*B28*B29,0.5))</f>
        <v>10005.072145190414</v>
      </c>
    </row>
    <row r="23" spans="1:9" x14ac:dyDescent="0.25">
      <c r="A23" s="32"/>
      <c r="B23" s="30" t="s">
        <v>26</v>
      </c>
      <c r="C23" s="30" t="s">
        <v>27</v>
      </c>
    </row>
    <row r="24" spans="1:9" x14ac:dyDescent="0.25">
      <c r="A24" s="22" t="s">
        <v>3</v>
      </c>
      <c r="B24">
        <v>10000</v>
      </c>
      <c r="C24">
        <f>B24/1000</f>
        <v>10</v>
      </c>
    </row>
    <row r="27" spans="1:9" x14ac:dyDescent="0.25">
      <c r="A27" s="31"/>
      <c r="B27" s="30" t="s">
        <v>29</v>
      </c>
      <c r="C27" s="30" t="s">
        <v>30</v>
      </c>
    </row>
    <row r="28" spans="1:9" x14ac:dyDescent="0.25">
      <c r="A28" s="22" t="s">
        <v>39</v>
      </c>
      <c r="B28" s="29">
        <f>(B16*B21-POWER(B16*B16*B21*B21-4*B17*B20*B21,0.5))/(4*3.14159265358979*B24*B20*B21)</f>
        <v>11494.205278736461</v>
      </c>
      <c r="C28" s="28">
        <f>B28/1000</f>
        <v>11.494205278736461</v>
      </c>
    </row>
    <row r="29" spans="1:9" x14ac:dyDescent="0.25">
      <c r="A29" s="22" t="s">
        <v>40</v>
      </c>
      <c r="B29" s="29">
        <f>(B16*B21+POWER(B16*B16*B21*B21-4*B17*B20*B21,0.5))/(4*3.14159265358979*B24*B20*B21)</f>
        <v>21605.341856639803</v>
      </c>
      <c r="C29" s="28">
        <f>B29/1000</f>
        <v>21.605341856639804</v>
      </c>
    </row>
  </sheetData>
  <mergeCells count="4">
    <mergeCell ref="E21:I21"/>
    <mergeCell ref="A15:C15"/>
    <mergeCell ref="E15:F15"/>
    <mergeCell ref="A1:L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2"/>
    </sheetView>
  </sheetViews>
  <sheetFormatPr baseColWidth="10" defaultRowHeight="15" x14ac:dyDescent="0.25"/>
  <cols>
    <col min="2" max="2" width="12" bestFit="1" customWidth="1"/>
    <col min="5" max="5" width="38.5703125" bestFit="1" customWidth="1"/>
    <col min="6" max="6" width="20.7109375" bestFit="1" customWidth="1"/>
  </cols>
  <sheetData>
    <row r="1" spans="1:9" ht="15" customHeight="1" x14ac:dyDescent="0.25">
      <c r="A1" s="34" t="s">
        <v>20</v>
      </c>
      <c r="B1" s="34"/>
      <c r="C1" s="34"/>
      <c r="D1" s="34"/>
      <c r="E1" s="34"/>
      <c r="F1" s="34"/>
      <c r="G1" s="34"/>
      <c r="H1" s="34"/>
      <c r="I1" s="34"/>
    </row>
    <row r="2" spans="1:9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</row>
    <row r="13" spans="1:9" x14ac:dyDescent="0.25">
      <c r="A13" t="s">
        <v>34</v>
      </c>
    </row>
    <row r="16" spans="1:9" ht="15.75" thickBot="1" x14ac:dyDescent="0.3">
      <c r="A16" s="19" t="s">
        <v>24</v>
      </c>
      <c r="B16" s="11"/>
      <c r="C16" s="15"/>
      <c r="E16" s="3" t="s">
        <v>31</v>
      </c>
      <c r="F16" s="6" t="s">
        <v>21</v>
      </c>
      <c r="G16" s="26" t="s">
        <v>36</v>
      </c>
    </row>
    <row r="17" spans="1:8" x14ac:dyDescent="0.25">
      <c r="A17" t="s">
        <v>4</v>
      </c>
      <c r="B17" s="14">
        <v>1</v>
      </c>
      <c r="E17" t="s">
        <v>32</v>
      </c>
      <c r="F17" s="27">
        <f>B25*4*B20/B18*B18</f>
        <v>1.6000000000000001E-8</v>
      </c>
      <c r="G17">
        <f>1000000000*F17</f>
        <v>16</v>
      </c>
    </row>
    <row r="18" spans="1:8" x14ac:dyDescent="0.25">
      <c r="A18" t="s">
        <v>5</v>
      </c>
      <c r="B18" s="5">
        <v>1</v>
      </c>
      <c r="E18" t="s">
        <v>33</v>
      </c>
      <c r="F18" s="8">
        <f>IF(B26&gt;=F17,1,0)</f>
        <v>1</v>
      </c>
      <c r="G18" s="5"/>
    </row>
    <row r="19" spans="1:8" x14ac:dyDescent="0.25">
      <c r="A19" t="s">
        <v>1</v>
      </c>
      <c r="B19" s="5">
        <v>0</v>
      </c>
    </row>
    <row r="20" spans="1:8" x14ac:dyDescent="0.25">
      <c r="A20" t="s">
        <v>6</v>
      </c>
      <c r="B20" s="5">
        <v>1</v>
      </c>
    </row>
    <row r="23" spans="1:8" ht="15.75" thickBot="1" x14ac:dyDescent="0.3">
      <c r="A23" s="19" t="s">
        <v>23</v>
      </c>
      <c r="B23" s="20" t="s">
        <v>19</v>
      </c>
      <c r="C23" s="13" t="s">
        <v>22</v>
      </c>
      <c r="E23" s="3" t="s">
        <v>28</v>
      </c>
      <c r="F23" s="4" t="s">
        <v>29</v>
      </c>
      <c r="G23" s="4" t="s">
        <v>30</v>
      </c>
      <c r="H23" s="10"/>
    </row>
    <row r="24" spans="1:8" x14ac:dyDescent="0.25">
      <c r="A24" s="16" t="s">
        <v>2</v>
      </c>
      <c r="B24" s="18">
        <v>2.0000000000000001E-9</v>
      </c>
      <c r="C24">
        <f>B24*1000000000</f>
        <v>2</v>
      </c>
      <c r="E24" t="s">
        <v>9</v>
      </c>
      <c r="F24" s="10">
        <f>B17/(2*3.14159265358979*B29*B24)</f>
        <v>7957.7471545947747</v>
      </c>
      <c r="G24" s="10">
        <f>F24/1000</f>
        <v>7.9577471545947747</v>
      </c>
    </row>
    <row r="25" spans="1:8" ht="15.75" thickBot="1" x14ac:dyDescent="0.3">
      <c r="A25" s="17" t="s">
        <v>7</v>
      </c>
      <c r="B25" s="8">
        <v>4.0000000000000002E-9</v>
      </c>
      <c r="C25">
        <f>B25*1000000000</f>
        <v>4</v>
      </c>
      <c r="E25" t="s">
        <v>12</v>
      </c>
      <c r="F25" s="10">
        <f>(B18*B26-POWER(B18*B18*B26*B26-4*B20*B25*B26,0.5))/(4*3.14159265358979*B29*B26*B25)</f>
        <v>523.6428449878556</v>
      </c>
      <c r="G25" s="10">
        <f t="shared" ref="G25:G26" si="0">F25/1000</f>
        <v>0.52364284498785563</v>
      </c>
    </row>
    <row r="26" spans="1:8" x14ac:dyDescent="0.25">
      <c r="A26" s="17" t="s">
        <v>8</v>
      </c>
      <c r="B26" s="18">
        <v>3.5000000000000002E-8</v>
      </c>
      <c r="C26">
        <f>B26*1000000000</f>
        <v>35</v>
      </c>
      <c r="E26" t="s">
        <v>11</v>
      </c>
      <c r="F26" s="10">
        <f>(B18*B26+POWER(B18*B18*B26*B26-4*B20*B25*B26,0.5))/(4*3.14159265358979*B29*B26*B25)</f>
        <v>3455.2307323095315</v>
      </c>
      <c r="G26" s="10">
        <f t="shared" si="0"/>
        <v>3.4552307323095315</v>
      </c>
    </row>
    <row r="28" spans="1:8" ht="15.75" thickBot="1" x14ac:dyDescent="0.3">
      <c r="A28" s="19" t="s">
        <v>25</v>
      </c>
      <c r="B28" s="21" t="s">
        <v>26</v>
      </c>
      <c r="C28" s="12" t="s">
        <v>27</v>
      </c>
    </row>
    <row r="29" spans="1:8" x14ac:dyDescent="0.25">
      <c r="A29" s="17" t="s">
        <v>3</v>
      </c>
      <c r="B29" s="8">
        <v>10000</v>
      </c>
      <c r="C29">
        <f>B29/1000</f>
        <v>10</v>
      </c>
    </row>
  </sheetData>
  <mergeCells count="1">
    <mergeCell ref="A1:I2"/>
  </mergeCells>
  <conditionalFormatting sqref="F18">
    <cfRule type="colorScale" priority="1">
      <colorScale>
        <cfvo type="num" val="0"/>
        <cfvo type="num" val="1"/>
        <color rgb="FFC00000"/>
        <color theme="6" tint="-0.249977111117893"/>
      </colorScale>
    </cfRule>
    <cfRule type="cellIs" dxfId="0" priority="2" operator="equal">
      <formula>1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workbookViewId="0">
      <selection sqref="A1:G2"/>
    </sheetView>
  </sheetViews>
  <sheetFormatPr baseColWidth="10" defaultRowHeight="15" x14ac:dyDescent="0.25"/>
  <cols>
    <col min="1" max="1" width="14.140625" bestFit="1" customWidth="1"/>
    <col min="2" max="2" width="12" bestFit="1" customWidth="1"/>
    <col min="3" max="3" width="5.5703125" customWidth="1"/>
    <col min="4" max="4" width="5.42578125" customWidth="1"/>
    <col min="5" max="5" width="38.5703125" bestFit="1" customWidth="1"/>
    <col min="6" max="6" width="38.140625" bestFit="1" customWidth="1"/>
    <col min="7" max="7" width="26.140625" customWidth="1"/>
    <col min="8" max="8" width="12" bestFit="1" customWidth="1"/>
  </cols>
  <sheetData>
    <row r="1" spans="1:7" x14ac:dyDescent="0.25">
      <c r="A1" s="34" t="s">
        <v>20</v>
      </c>
      <c r="B1" s="34"/>
      <c r="C1" s="34"/>
      <c r="D1" s="34"/>
      <c r="E1" s="34"/>
      <c r="F1" s="34"/>
      <c r="G1" s="34"/>
    </row>
    <row r="2" spans="1:7" x14ac:dyDescent="0.25">
      <c r="A2" s="34"/>
      <c r="B2" s="34"/>
      <c r="C2" s="34"/>
      <c r="D2" s="34"/>
      <c r="E2" s="34"/>
      <c r="F2" s="34"/>
      <c r="G2" s="34"/>
    </row>
    <row r="13" spans="1:7" x14ac:dyDescent="0.25">
      <c r="A13" t="s">
        <v>35</v>
      </c>
    </row>
    <row r="15" spans="1:7" ht="15.75" thickBot="1" x14ac:dyDescent="0.3">
      <c r="A15" s="19" t="s">
        <v>24</v>
      </c>
      <c r="B15" s="11"/>
      <c r="C15" s="15"/>
      <c r="E15" s="3" t="s">
        <v>13</v>
      </c>
      <c r="F15" s="6" t="s">
        <v>21</v>
      </c>
      <c r="G15" s="4" t="s">
        <v>22</v>
      </c>
    </row>
    <row r="16" spans="1:7" x14ac:dyDescent="0.25">
      <c r="A16" t="s">
        <v>4</v>
      </c>
      <c r="B16" s="14">
        <v>1.8478000000000001</v>
      </c>
      <c r="E16" t="s">
        <v>15</v>
      </c>
      <c r="F16" s="7">
        <f>B23*4*B18/B16*B16</f>
        <v>2E-8</v>
      </c>
      <c r="G16" s="10">
        <f>F16*1000000000</f>
        <v>20</v>
      </c>
    </row>
    <row r="17" spans="1:7" x14ac:dyDescent="0.25">
      <c r="A17" t="s">
        <v>5</v>
      </c>
      <c r="B17" s="5">
        <v>0.76539999999999997</v>
      </c>
      <c r="E17" t="s">
        <v>17</v>
      </c>
      <c r="F17" s="8">
        <f>IF(F16&lt;B24, 1, 0 )</f>
        <v>1</v>
      </c>
      <c r="G17" s="5"/>
    </row>
    <row r="18" spans="1:7" x14ac:dyDescent="0.25">
      <c r="A18" t="s">
        <v>1</v>
      </c>
      <c r="B18" s="5">
        <v>1</v>
      </c>
      <c r="E18" s="1" t="s">
        <v>14</v>
      </c>
      <c r="F18" s="8"/>
      <c r="G18" s="5"/>
    </row>
    <row r="19" spans="1:7" x14ac:dyDescent="0.25">
      <c r="A19" t="s">
        <v>6</v>
      </c>
      <c r="B19" s="5">
        <v>1</v>
      </c>
      <c r="E19" t="s">
        <v>16</v>
      </c>
      <c r="F19" s="9">
        <f>B25*4*B19/(B17*B17)</f>
        <v>3.4139179563140041E-8</v>
      </c>
      <c r="G19" s="10">
        <f>F19*1000000000</f>
        <v>34.13917956314004</v>
      </c>
    </row>
    <row r="20" spans="1:7" x14ac:dyDescent="0.25">
      <c r="E20" t="s">
        <v>18</v>
      </c>
      <c r="F20" s="8">
        <f>IF(F19&lt;B26, 1, 0 )</f>
        <v>1</v>
      </c>
      <c r="G20" s="5"/>
    </row>
    <row r="21" spans="1:7" x14ac:dyDescent="0.25">
      <c r="F21" s="15"/>
      <c r="G21" s="15"/>
    </row>
    <row r="22" spans="1:7" ht="15.75" thickBot="1" x14ac:dyDescent="0.3">
      <c r="A22" s="19" t="s">
        <v>23</v>
      </c>
      <c r="B22" s="20" t="s">
        <v>19</v>
      </c>
      <c r="C22" s="13" t="s">
        <v>22</v>
      </c>
      <c r="E22" s="19" t="s">
        <v>28</v>
      </c>
      <c r="F22" s="20" t="s">
        <v>29</v>
      </c>
      <c r="G22" s="13" t="s">
        <v>30</v>
      </c>
    </row>
    <row r="23" spans="1:7" x14ac:dyDescent="0.25">
      <c r="A23" s="16" t="s">
        <v>2</v>
      </c>
      <c r="B23" s="18">
        <v>5.0000000000000001E-9</v>
      </c>
      <c r="C23">
        <f>B23*1000000000</f>
        <v>5</v>
      </c>
      <c r="E23" s="22" t="s">
        <v>9</v>
      </c>
      <c r="F23" s="23">
        <f>(B16*B24-(POWER((B16*B16)*(B24*B24)-(4*B18*B23*B24),0.5)))/(4*3.14159265358979*B29*B23*B24)</f>
        <v>125.73370331204244</v>
      </c>
      <c r="G23" s="2">
        <f>F23/1000</f>
        <v>0.12573370331204245</v>
      </c>
    </row>
    <row r="24" spans="1:7" x14ac:dyDescent="0.25">
      <c r="A24" s="17" t="s">
        <v>0</v>
      </c>
      <c r="B24" s="8">
        <v>7.0000000000000005E-8</v>
      </c>
      <c r="C24">
        <f t="shared" ref="C24:C26" si="0">B24*1000000000</f>
        <v>70</v>
      </c>
      <c r="E24" s="22" t="s">
        <v>10</v>
      </c>
      <c r="F24" s="24">
        <f>(B16*B24+(POWER((B16*B16)*(B24*B24)-(4*B18*B23*B24),0.5)))/(4*3.14159265358979*B29*B23*B24)</f>
        <v>5755.9963735920492</v>
      </c>
      <c r="G24" s="2">
        <f t="shared" ref="G24:G26" si="1">F24/1000</f>
        <v>5.7559963735920494</v>
      </c>
    </row>
    <row r="25" spans="1:7" x14ac:dyDescent="0.25">
      <c r="A25" s="17" t="s">
        <v>7</v>
      </c>
      <c r="B25" s="8">
        <v>5.0000000000000001E-9</v>
      </c>
      <c r="C25">
        <f t="shared" si="0"/>
        <v>5</v>
      </c>
      <c r="E25" s="22" t="s">
        <v>12</v>
      </c>
      <c r="F25" s="24">
        <f>(B17*B26-(POWER((B17*B17)*(B26*B26)-(4*B19*B25*B26),0.5)))/(4*3.14159265358979*B29*B25*B26)</f>
        <v>346.26590650766337</v>
      </c>
      <c r="G25" s="2">
        <f t="shared" si="1"/>
        <v>0.34626590650766337</v>
      </c>
    </row>
    <row r="26" spans="1:7" x14ac:dyDescent="0.25">
      <c r="A26" s="17" t="s">
        <v>8</v>
      </c>
      <c r="B26" s="8">
        <v>7.0000000000000005E-8</v>
      </c>
      <c r="C26">
        <f t="shared" si="0"/>
        <v>70</v>
      </c>
      <c r="E26" s="22" t="s">
        <v>11</v>
      </c>
      <c r="F26" s="25">
        <f>(B17*B26+(POWER((B17*B17)*(B26*B26)-(4*B19*B25*B26),0.5)))/(4*3.14159265358979*B29*B25*B26)</f>
        <v>2090.0779623430731</v>
      </c>
      <c r="G26" s="2">
        <f t="shared" si="1"/>
        <v>2.0900779623430732</v>
      </c>
    </row>
    <row r="28" spans="1:7" ht="15.75" thickBot="1" x14ac:dyDescent="0.3">
      <c r="A28" s="19" t="s">
        <v>25</v>
      </c>
      <c r="B28" s="21" t="s">
        <v>26</v>
      </c>
      <c r="C28" s="12" t="s">
        <v>27</v>
      </c>
    </row>
    <row r="29" spans="1:7" x14ac:dyDescent="0.25">
      <c r="A29" s="17" t="s">
        <v>3</v>
      </c>
      <c r="B29" s="8">
        <v>10000</v>
      </c>
      <c r="C29">
        <f>B29/1000</f>
        <v>10</v>
      </c>
    </row>
  </sheetData>
  <mergeCells count="1">
    <mergeCell ref="A1:G2"/>
  </mergeCells>
  <conditionalFormatting sqref="F17">
    <cfRule type="colorScale" priority="4">
      <colorScale>
        <cfvo type="num" val="0"/>
        <cfvo type="num" val="1"/>
        <color rgb="FFC00000"/>
        <color theme="6" tint="-0.249977111117893"/>
      </colorScale>
    </cfRule>
    <cfRule type="cellIs" dxfId="2" priority="5" operator="equal">
      <formula>1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0:F21">
    <cfRule type="colorScale" priority="1">
      <colorScale>
        <cfvo type="num" val="0"/>
        <cfvo type="num" val="1"/>
        <color rgb="FFC00000"/>
        <color theme="6" tint="-0.249977111117893"/>
      </colorScale>
    </cfRule>
    <cfRule type="cellIs" dxfId="1" priority="2" operator="equal">
      <formula>1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Aktiver TP 2.Ordnung n-Inv</vt:lpstr>
      <vt:lpstr>Aktiver TP 3.Ordnung n.Inv.</vt:lpstr>
      <vt:lpstr>Aktiver TP 4. Ordnung n.Inv.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</cp:lastModifiedBy>
  <dcterms:created xsi:type="dcterms:W3CDTF">2013-09-16T17:32:10Z</dcterms:created>
  <dcterms:modified xsi:type="dcterms:W3CDTF">2013-09-22T18:27:59Z</dcterms:modified>
</cp:coreProperties>
</file>