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4955" windowHeight="8190" activeTab="1"/>
  </bookViews>
  <sheets>
    <sheet name="Auflösung 0,25°C" sheetId="1" r:id="rId1"/>
    <sheet name="Auflösung 0,5°C" sheetId="2" r:id="rId2"/>
  </sheets>
  <definedNames/>
  <calcPr fullCalcOnLoad="1"/>
</workbook>
</file>

<file path=xl/sharedStrings.xml><?xml version="1.0" encoding="utf-8"?>
<sst xmlns="http://schemas.openxmlformats.org/spreadsheetml/2006/main" count="44" uniqueCount="23">
  <si>
    <t>KTY81-110</t>
  </si>
  <si>
    <t>AVCC( mV )</t>
  </si>
  <si>
    <t>R1(Ohm)</t>
  </si>
  <si>
    <t>C</t>
  </si>
  <si>
    <t>Vref=C*AVCC</t>
  </si>
  <si>
    <t>NULLT=</t>
  </si>
  <si>
    <t>ADCtemp=</t>
  </si>
  <si>
    <t>ADCW-NULLT</t>
  </si>
  <si>
    <t>Temperatur</t>
  </si>
  <si>
    <t>Rt</t>
  </si>
  <si>
    <t>I</t>
  </si>
  <si>
    <t>Uadc</t>
  </si>
  <si>
    <t>ADCtemp</t>
  </si>
  <si>
    <t>(°C)</t>
  </si>
  <si>
    <t>(Ohm)</t>
  </si>
  <si>
    <t>(mA)</t>
  </si>
  <si>
    <t>( V )</t>
  </si>
  <si>
    <t>ADCW</t>
  </si>
  <si>
    <t>(x0,5°C)</t>
  </si>
  <si>
    <t>Messdifferenz.</t>
  </si>
  <si>
    <t>(x0,25°C)</t>
  </si>
  <si>
    <t>Auflösung 0,5°C</t>
  </si>
  <si>
    <t>Auflösung 0,25°C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</si>
</sst>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</numFmts>
  <fonts count="8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16.5"/>
      <name val="Arial"/>
      <family val="0"/>
    </font>
    <font>
      <sz val="16.5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3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1" fillId="2" borderId="0" xfId="0" applyFont="1" applyFill="1" applyAlignment="1">
      <alignment/>
    </xf>
    <xf numFmtId="0" fontId="3" fillId="0" borderId="0" xfId="0" applyFont="1" applyAlignment="1">
      <alignment horizontal="center"/>
    </xf>
    <xf numFmtId="0" fontId="0" fillId="5" borderId="0" xfId="0" applyFill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KTY81-110, Auflösung 0,25°C</a:t>
            </a:r>
          </a:p>
        </c:rich>
      </c:tx>
      <c:layout>
        <c:manualLayout>
          <c:xMode val="factor"/>
          <c:yMode val="factor"/>
          <c:x val="-0.00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5"/>
          <c:y val="0.085"/>
          <c:w val="0.927"/>
          <c:h val="0.8147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'Auflösung 0,25°C'!$A$8:$A$23</c:f>
              <c:numCache/>
            </c:numRef>
          </c:xVal>
          <c:yVal>
            <c:numRef>
              <c:f>'Auflösung 0,25°C'!$G$8:$G$23</c:f>
              <c:numCache/>
            </c:numRef>
          </c:yVal>
          <c:smooth val="1"/>
        </c:ser>
        <c:axId val="25189466"/>
        <c:axId val="25378603"/>
      </c:scatterChart>
      <c:valAx>
        <c:axId val="25189466"/>
        <c:scaling>
          <c:orientation val="minMax"/>
          <c:max val="120"/>
          <c:min val="-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latin typeface="Arial"/>
                    <a:ea typeface="Arial"/>
                    <a:cs typeface="Arial"/>
                  </a:rPr>
                  <a:t>Messtemperatur(°C)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5378603"/>
        <c:crosses val="autoZero"/>
        <c:crossBetween val="midCat"/>
        <c:dispUnits/>
        <c:majorUnit val="10"/>
      </c:valAx>
      <c:valAx>
        <c:axId val="253786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latin typeface="Arial"/>
                    <a:ea typeface="Arial"/>
                    <a:cs typeface="Arial"/>
                  </a:rPr>
                  <a:t>Anzeigefehler(°C)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5189466"/>
        <c:crosses val="autoZero"/>
        <c:crossBetween val="midCat"/>
        <c:dispUnits/>
        <c:majorUnit val="0.5"/>
      </c:valAx>
      <c:spPr>
        <a:solidFill>
          <a:srgbClr val="FFFFFF"/>
        </a:solidFill>
        <a:ln w="12700">
          <a:solidFill>
            <a:srgbClr val="969696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KTY81-110, Auflösung 0,5°C</a:t>
            </a:r>
          </a:p>
        </c:rich>
      </c:tx>
      <c:layout>
        <c:manualLayout>
          <c:xMode val="factor"/>
          <c:yMode val="factor"/>
          <c:x val="-0.00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5"/>
          <c:y val="0.085"/>
          <c:w val="0.927"/>
          <c:h val="0.814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'Auflösung 0,5°C'!$A$8:$A$23</c:f>
              <c:numCache/>
            </c:numRef>
          </c:xVal>
          <c:yVal>
            <c:numRef>
              <c:f>'Auflösung 0,5°C'!$G$8:$G$23</c:f>
              <c:numCache/>
            </c:numRef>
          </c:yVal>
          <c:smooth val="1"/>
        </c:ser>
        <c:axId val="27080836"/>
        <c:axId val="42400933"/>
      </c:scatterChart>
      <c:valAx>
        <c:axId val="27080836"/>
        <c:scaling>
          <c:orientation val="minMax"/>
          <c:max val="120"/>
          <c:min val="-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latin typeface="Arial"/>
                    <a:ea typeface="Arial"/>
                    <a:cs typeface="Arial"/>
                  </a:rPr>
                  <a:t>Messtemperatur(°C)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2400933"/>
        <c:crosses val="autoZero"/>
        <c:crossBetween val="midCat"/>
        <c:dispUnits/>
        <c:majorUnit val="10"/>
      </c:valAx>
      <c:valAx>
        <c:axId val="424009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latin typeface="Arial"/>
                    <a:ea typeface="Arial"/>
                    <a:cs typeface="Arial"/>
                  </a:rPr>
                  <a:t>Anzeigefehler(°C)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708083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969696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24</xdr:row>
      <xdr:rowOff>47625</xdr:rowOff>
    </xdr:from>
    <xdr:to>
      <xdr:col>9</xdr:col>
      <xdr:colOff>733425</xdr:colOff>
      <xdr:row>53</xdr:row>
      <xdr:rowOff>0</xdr:rowOff>
    </xdr:to>
    <xdr:graphicFrame>
      <xdr:nvGraphicFramePr>
        <xdr:cNvPr id="1" name="Chart 1"/>
        <xdr:cNvGraphicFramePr/>
      </xdr:nvGraphicFramePr>
      <xdr:xfrm>
        <a:off x="152400" y="3933825"/>
        <a:ext cx="7639050" cy="464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24</xdr:row>
      <xdr:rowOff>47625</xdr:rowOff>
    </xdr:from>
    <xdr:to>
      <xdr:col>9</xdr:col>
      <xdr:colOff>733425</xdr:colOff>
      <xdr:row>52</xdr:row>
      <xdr:rowOff>152400</xdr:rowOff>
    </xdr:to>
    <xdr:graphicFrame>
      <xdr:nvGraphicFramePr>
        <xdr:cNvPr id="1" name="Chart 1"/>
        <xdr:cNvGraphicFramePr/>
      </xdr:nvGraphicFramePr>
      <xdr:xfrm>
        <a:off x="152400" y="3933825"/>
        <a:ext cx="76390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workbookViewId="0" topLeftCell="A16">
      <selection activeCell="D4" sqref="D4"/>
    </sheetView>
  </sheetViews>
  <sheetFormatPr defaultColWidth="11.421875" defaultRowHeight="12.75"/>
  <cols>
    <col min="7" max="7" width="14.421875" style="0" customWidth="1"/>
  </cols>
  <sheetData>
    <row r="1" ht="12.75">
      <c r="A1" t="s">
        <v>22</v>
      </c>
    </row>
    <row r="2" spans="1:7" ht="12.7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</row>
    <row r="3" spans="1:7" ht="12.75">
      <c r="A3" s="2"/>
      <c r="B3" s="3">
        <v>5000</v>
      </c>
      <c r="C3" s="3">
        <v>2700</v>
      </c>
      <c r="D3" s="3">
        <v>0.396</v>
      </c>
      <c r="E3" s="4">
        <f>(B3*D3)/1000</f>
        <v>1.98</v>
      </c>
      <c r="F3" s="4">
        <f>INT((D11/E3)*1024)</f>
        <v>599</v>
      </c>
      <c r="G3" s="5" t="s">
        <v>7</v>
      </c>
    </row>
    <row r="4" spans="1:7" ht="12.75">
      <c r="A4" s="6" t="s">
        <v>8</v>
      </c>
      <c r="B4" s="6" t="s">
        <v>9</v>
      </c>
      <c r="C4" s="6" t="s">
        <v>10</v>
      </c>
      <c r="D4" s="6" t="s">
        <v>11</v>
      </c>
      <c r="E4" s="6"/>
      <c r="F4" s="6" t="s">
        <v>12</v>
      </c>
      <c r="G4" s="6" t="s">
        <v>19</v>
      </c>
    </row>
    <row r="5" spans="1:7" ht="12.75">
      <c r="A5" s="7" t="s">
        <v>13</v>
      </c>
      <c r="B5" s="7" t="s">
        <v>14</v>
      </c>
      <c r="C5" s="7" t="s">
        <v>15</v>
      </c>
      <c r="D5" s="7" t="s">
        <v>16</v>
      </c>
      <c r="E5" s="7" t="s">
        <v>17</v>
      </c>
      <c r="F5" s="7" t="s">
        <v>20</v>
      </c>
      <c r="G5" s="7" t="s">
        <v>13</v>
      </c>
    </row>
    <row r="6" spans="1:7" ht="12.75">
      <c r="A6">
        <v>-50</v>
      </c>
      <c r="B6">
        <f>1030/2</f>
        <v>515</v>
      </c>
      <c r="C6">
        <f>B3/(C3+B6)</f>
        <v>1.5552099533437014</v>
      </c>
      <c r="D6">
        <f aca="true" t="shared" si="0" ref="D6:D24">(B6*C6)/1000</f>
        <v>0.8009331259720063</v>
      </c>
      <c r="E6">
        <f>INT((D6/E3)*1024)</f>
        <v>414</v>
      </c>
      <c r="F6">
        <f>E6-F3</f>
        <v>-185</v>
      </c>
      <c r="G6">
        <f>(F6-A6*4)*0.25</f>
        <v>3.75</v>
      </c>
    </row>
    <row r="7" spans="1:7" ht="12.75">
      <c r="A7">
        <v>-40</v>
      </c>
      <c r="B7">
        <f>1135/2</f>
        <v>567.5</v>
      </c>
      <c r="C7">
        <f>B3/(C3+B7)</f>
        <v>1.530221882172915</v>
      </c>
      <c r="D7">
        <f t="shared" si="0"/>
        <v>0.8684009181331293</v>
      </c>
      <c r="E7">
        <f>INT((D7/E3)*1024)</f>
        <v>449</v>
      </c>
      <c r="F7">
        <f>E7-F3</f>
        <v>-150</v>
      </c>
      <c r="G7">
        <f aca="true" t="shared" si="1" ref="G7:G24">(F7-A7*4)*0.25</f>
        <v>2.5</v>
      </c>
    </row>
    <row r="8" spans="1:7" ht="12.75">
      <c r="A8">
        <v>-30</v>
      </c>
      <c r="B8">
        <f>1247/2</f>
        <v>623.5</v>
      </c>
      <c r="C8">
        <f>B3/(C3+B8)</f>
        <v>1.504438092372499</v>
      </c>
      <c r="D8">
        <f t="shared" si="0"/>
        <v>0.9380171505942531</v>
      </c>
      <c r="E8">
        <f>INT((D8/E3)*1024)</f>
        <v>485</v>
      </c>
      <c r="F8">
        <f>E8-F3</f>
        <v>-114</v>
      </c>
      <c r="G8">
        <f t="shared" si="1"/>
        <v>1.5</v>
      </c>
    </row>
    <row r="9" spans="1:7" ht="12.75">
      <c r="A9">
        <v>-20</v>
      </c>
      <c r="B9">
        <f>1367/2</f>
        <v>683.5</v>
      </c>
      <c r="C9">
        <f>B3/(C3+B9)</f>
        <v>1.4777597162701346</v>
      </c>
      <c r="D9">
        <f t="shared" si="0"/>
        <v>1.010048766070637</v>
      </c>
      <c r="E9">
        <f>INT((D9/E3)*1024)</f>
        <v>522</v>
      </c>
      <c r="F9">
        <f>E9-F3</f>
        <v>-77</v>
      </c>
      <c r="G9">
        <f t="shared" si="1"/>
        <v>0.75</v>
      </c>
    </row>
    <row r="10" spans="1:7" ht="12.75">
      <c r="A10">
        <v>-10</v>
      </c>
      <c r="B10">
        <f>1495/2</f>
        <v>747.5</v>
      </c>
      <c r="C10">
        <f>B3/(C3+B10)</f>
        <v>1.4503263234227701</v>
      </c>
      <c r="D10">
        <f t="shared" si="0"/>
        <v>1.0841189267585207</v>
      </c>
      <c r="E10">
        <f>INT((D10/E3)*1024)</f>
        <v>560</v>
      </c>
      <c r="F10">
        <f>E10-F3</f>
        <v>-39</v>
      </c>
      <c r="G10">
        <f t="shared" si="1"/>
        <v>0.25</v>
      </c>
    </row>
    <row r="11" spans="1:7" ht="12.75">
      <c r="A11">
        <v>0</v>
      </c>
      <c r="B11">
        <f>1630/2</f>
        <v>815</v>
      </c>
      <c r="C11">
        <f>B3/(C3+B11)</f>
        <v>1.422475106685633</v>
      </c>
      <c r="D11">
        <f t="shared" si="0"/>
        <v>1.159317211948791</v>
      </c>
      <c r="E11">
        <f>INT((D11/E3)*1024)</f>
        <v>599</v>
      </c>
      <c r="F11">
        <f>E11-F3</f>
        <v>0</v>
      </c>
      <c r="G11">
        <f t="shared" si="1"/>
        <v>0</v>
      </c>
    </row>
    <row r="12" spans="1:7" ht="12.75">
      <c r="A12">
        <v>10</v>
      </c>
      <c r="B12">
        <f>1772/2</f>
        <v>886</v>
      </c>
      <c r="C12">
        <f>B3/(C3+B12)</f>
        <v>1.3943112102621305</v>
      </c>
      <c r="D12">
        <f t="shared" si="0"/>
        <v>1.2353597322922476</v>
      </c>
      <c r="E12">
        <f>INT((D12/E3)*1024)</f>
        <v>638</v>
      </c>
      <c r="F12">
        <f>E12-F3</f>
        <v>39</v>
      </c>
      <c r="G12">
        <f t="shared" si="1"/>
        <v>-0.25</v>
      </c>
    </row>
    <row r="13" spans="1:7" ht="12.75">
      <c r="A13">
        <v>20</v>
      </c>
      <c r="B13">
        <f>1922/2</f>
        <v>961</v>
      </c>
      <c r="C13">
        <f>B3/(C3+B13)</f>
        <v>1.3657470636438132</v>
      </c>
      <c r="D13">
        <f t="shared" si="0"/>
        <v>1.3124829281617045</v>
      </c>
      <c r="E13">
        <f>INT((D13/E3)*1024)</f>
        <v>678</v>
      </c>
      <c r="F13">
        <f>E13-F3</f>
        <v>79</v>
      </c>
      <c r="G13">
        <f t="shared" si="1"/>
        <v>-0.25</v>
      </c>
    </row>
    <row r="14" spans="1:7" ht="12.75">
      <c r="A14">
        <v>30</v>
      </c>
      <c r="B14">
        <f>2080/2</f>
        <v>1040</v>
      </c>
      <c r="C14">
        <f>B3/(C3+B14)</f>
        <v>1.3368983957219251</v>
      </c>
      <c r="D14">
        <f t="shared" si="0"/>
        <v>1.3903743315508021</v>
      </c>
      <c r="E14">
        <f>INT((D14/E3)*1024)</f>
        <v>719</v>
      </c>
      <c r="F14">
        <f>E14-F3</f>
        <v>120</v>
      </c>
      <c r="G14">
        <f t="shared" si="1"/>
        <v>0</v>
      </c>
    </row>
    <row r="15" spans="1:7" ht="12.75">
      <c r="A15">
        <v>40</v>
      </c>
      <c r="B15">
        <f>2245/2</f>
        <v>1122.5</v>
      </c>
      <c r="C15">
        <f>B3/(C3+B15)</f>
        <v>1.3080444735120995</v>
      </c>
      <c r="D15">
        <f t="shared" si="0"/>
        <v>1.4682799215173319</v>
      </c>
      <c r="E15">
        <f>INT((D15/E3)*1024)</f>
        <v>759</v>
      </c>
      <c r="F15">
        <f>E15-F3</f>
        <v>160</v>
      </c>
      <c r="G15">
        <f t="shared" si="1"/>
        <v>0</v>
      </c>
    </row>
    <row r="16" spans="1:7" ht="12.75">
      <c r="A16">
        <v>50</v>
      </c>
      <c r="B16">
        <f>2417/2</f>
        <v>1208.5</v>
      </c>
      <c r="C16">
        <f>B3/(C3+B16)</f>
        <v>1.279263144428809</v>
      </c>
      <c r="D16">
        <f t="shared" si="0"/>
        <v>1.5459895100422156</v>
      </c>
      <c r="E16">
        <f>INT((D16/E3)*1024)</f>
        <v>799</v>
      </c>
      <c r="F16">
        <f>E16-F3</f>
        <v>200</v>
      </c>
      <c r="G16">
        <f t="shared" si="1"/>
        <v>0</v>
      </c>
    </row>
    <row r="17" spans="1:7" ht="12.75">
      <c r="A17">
        <v>60</v>
      </c>
      <c r="B17">
        <f>2597/2</f>
        <v>1298.5</v>
      </c>
      <c r="C17">
        <f>B3/(C3+B17)</f>
        <v>1.2504689258471926</v>
      </c>
      <c r="D17">
        <f t="shared" si="0"/>
        <v>1.6237339002125795</v>
      </c>
      <c r="E17">
        <f>INT((D17/E3)*1024)</f>
        <v>839</v>
      </c>
      <c r="F17">
        <f>E17-F3</f>
        <v>240</v>
      </c>
      <c r="G17">
        <f t="shared" si="1"/>
        <v>0</v>
      </c>
    </row>
    <row r="18" spans="1:7" ht="12.75">
      <c r="A18">
        <v>70</v>
      </c>
      <c r="B18">
        <f>2785/2</f>
        <v>1392.5</v>
      </c>
      <c r="C18">
        <f>B3/(C3+B18)</f>
        <v>1.2217470983506413</v>
      </c>
      <c r="D18">
        <f t="shared" si="0"/>
        <v>1.7012828344532682</v>
      </c>
      <c r="E18">
        <f>INT((D18/E3)*1024)</f>
        <v>879</v>
      </c>
      <c r="F18">
        <f>E18-F3</f>
        <v>280</v>
      </c>
      <c r="G18">
        <f t="shared" si="1"/>
        <v>0</v>
      </c>
    </row>
    <row r="19" spans="1:7" ht="12.75">
      <c r="A19">
        <v>80</v>
      </c>
      <c r="B19">
        <f>2980/2</f>
        <v>1490</v>
      </c>
      <c r="C19">
        <f>B3/(C3+B19)</f>
        <v>1.1933174224343674</v>
      </c>
      <c r="D19">
        <f t="shared" si="0"/>
        <v>1.7780429594272076</v>
      </c>
      <c r="E19">
        <f>INT((D19/E3)*1024)</f>
        <v>919</v>
      </c>
      <c r="F19">
        <f>E19-F3</f>
        <v>320</v>
      </c>
      <c r="G19">
        <f t="shared" si="1"/>
        <v>0</v>
      </c>
    </row>
    <row r="20" spans="1:7" ht="12.75">
      <c r="A20">
        <v>90</v>
      </c>
      <c r="B20">
        <f>3182/2</f>
        <v>1591</v>
      </c>
      <c r="C20">
        <f>B3/(C3+B20)</f>
        <v>1.1652295502213936</v>
      </c>
      <c r="D20">
        <f t="shared" si="0"/>
        <v>1.8538802144022373</v>
      </c>
      <c r="E20">
        <f>INT((D20/E3)*1024)</f>
        <v>958</v>
      </c>
      <c r="F20">
        <f>E20-F3</f>
        <v>359</v>
      </c>
      <c r="G20">
        <f t="shared" si="1"/>
        <v>-0.25</v>
      </c>
    </row>
    <row r="21" spans="1:7" ht="12.75">
      <c r="A21">
        <v>100</v>
      </c>
      <c r="B21">
        <f>3392/2</f>
        <v>1696</v>
      </c>
      <c r="C21">
        <f>B3/(C3+B21)</f>
        <v>1.1373976342129208</v>
      </c>
      <c r="D21">
        <f t="shared" si="0"/>
        <v>1.9290263876251137</v>
      </c>
      <c r="E21">
        <f>INT((D21/E3)*1024)</f>
        <v>997</v>
      </c>
      <c r="F21">
        <f>E21-F3</f>
        <v>398</v>
      </c>
      <c r="G21">
        <f t="shared" si="1"/>
        <v>-0.5</v>
      </c>
    </row>
    <row r="22" spans="1:7" ht="12.75">
      <c r="A22">
        <v>110</v>
      </c>
      <c r="B22">
        <f>3607/2</f>
        <v>1803.5</v>
      </c>
      <c r="C22">
        <f>B3/(C3+B22)</f>
        <v>1.1102475852115021</v>
      </c>
      <c r="D22">
        <f t="shared" si="0"/>
        <v>2.002331519928944</v>
      </c>
      <c r="E22">
        <f>INT((D22/E3)*1024)</f>
        <v>1035</v>
      </c>
      <c r="F22">
        <f>E22-F3</f>
        <v>436</v>
      </c>
      <c r="G22">
        <f t="shared" si="1"/>
        <v>-1</v>
      </c>
    </row>
    <row r="23" spans="1:7" ht="12.75">
      <c r="A23">
        <v>120</v>
      </c>
      <c r="B23">
        <f>3817/2</f>
        <v>1908.5</v>
      </c>
      <c r="C23">
        <f>B3/(C3+B23)</f>
        <v>1.0849517196484757</v>
      </c>
      <c r="D23">
        <f t="shared" si="0"/>
        <v>2.070630356949116</v>
      </c>
      <c r="E23">
        <f>INT((D23/E3)*1024)</f>
        <v>1070</v>
      </c>
      <c r="F23">
        <f>E23-F3</f>
        <v>471</v>
      </c>
      <c r="G23">
        <f t="shared" si="1"/>
        <v>-2.25</v>
      </c>
    </row>
    <row r="24" spans="1:7" ht="12.75">
      <c r="A24">
        <v>130</v>
      </c>
      <c r="B24">
        <f>4008/2</f>
        <v>2004</v>
      </c>
      <c r="C24">
        <f>B3/(C3+B24)</f>
        <v>1.0629251700680271</v>
      </c>
      <c r="D24">
        <f t="shared" si="0"/>
        <v>2.1301020408163263</v>
      </c>
      <c r="E24">
        <f>INT((D24/E3)*1024)</f>
        <v>1101</v>
      </c>
      <c r="F24">
        <f>E24-F3</f>
        <v>502</v>
      </c>
      <c r="G24">
        <f t="shared" si="1"/>
        <v>-4.5</v>
      </c>
    </row>
  </sheetData>
  <printOptions/>
  <pageMargins left="0.75" right="0.75" top="1" bottom="1" header="0.4921259845" footer="0.4921259845"/>
  <pageSetup horizontalDpi="600" verticalDpi="600" orientation="portrait" paperSize="9" r:id="rId4"/>
  <drawing r:id="rId3"/>
  <legacyDrawing r:id="rId2"/>
  <oleObjects>
    <oleObject progId="Paint.Picture" shapeId="112711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25">
      <selection activeCell="A3" sqref="A3"/>
    </sheetView>
  </sheetViews>
  <sheetFormatPr defaultColWidth="11.421875" defaultRowHeight="12.75"/>
  <cols>
    <col min="7" max="7" width="14.421875" style="0" customWidth="1"/>
  </cols>
  <sheetData>
    <row r="1" ht="12.75">
      <c r="A1" t="s">
        <v>21</v>
      </c>
    </row>
    <row r="2" spans="1:7" ht="12.7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</row>
    <row r="3" spans="1:7" ht="12.75">
      <c r="A3" s="2"/>
      <c r="B3" s="3">
        <v>5000</v>
      </c>
      <c r="C3" s="3">
        <v>2700</v>
      </c>
      <c r="D3" s="3">
        <v>0.79</v>
      </c>
      <c r="E3" s="4">
        <f>(B3*D3)/1000</f>
        <v>3.95</v>
      </c>
      <c r="F3" s="4">
        <f>INT((D11/E3)*1024)</f>
        <v>300</v>
      </c>
      <c r="G3" s="5" t="s">
        <v>7</v>
      </c>
    </row>
    <row r="4" spans="1:7" ht="12.75">
      <c r="A4" s="6" t="s">
        <v>8</v>
      </c>
      <c r="B4" s="6" t="s">
        <v>9</v>
      </c>
      <c r="C4" s="6" t="s">
        <v>10</v>
      </c>
      <c r="D4" s="6" t="s">
        <v>11</v>
      </c>
      <c r="E4" s="6"/>
      <c r="F4" s="6" t="s">
        <v>12</v>
      </c>
      <c r="G4" s="6" t="s">
        <v>19</v>
      </c>
    </row>
    <row r="5" spans="1:7" ht="12.75">
      <c r="A5" s="7" t="s">
        <v>13</v>
      </c>
      <c r="B5" s="7" t="s">
        <v>14</v>
      </c>
      <c r="C5" s="7" t="s">
        <v>15</v>
      </c>
      <c r="D5" s="7" t="s">
        <v>16</v>
      </c>
      <c r="E5" s="7" t="s">
        <v>17</v>
      </c>
      <c r="F5" s="7" t="s">
        <v>18</v>
      </c>
      <c r="G5" s="7" t="s">
        <v>13</v>
      </c>
    </row>
    <row r="6" spans="1:7" ht="12.75">
      <c r="A6">
        <v>-50</v>
      </c>
      <c r="B6">
        <f>1030/2</f>
        <v>515</v>
      </c>
      <c r="C6">
        <f>B3/(C3+B6)</f>
        <v>1.5552099533437014</v>
      </c>
      <c r="D6">
        <f>(B6*C6)/1000</f>
        <v>0.8009331259720063</v>
      </c>
      <c r="E6">
        <f>INT((D6/E3)*1024)</f>
        <v>207</v>
      </c>
      <c r="F6">
        <f>E6-F3</f>
        <v>-93</v>
      </c>
      <c r="G6">
        <f>(F6-A6*2)*0.5</f>
        <v>3.5</v>
      </c>
    </row>
    <row r="7" spans="1:7" ht="12.75">
      <c r="A7">
        <v>-40</v>
      </c>
      <c r="B7">
        <f>1135/2</f>
        <v>567.5</v>
      </c>
      <c r="C7">
        <f>B3/(C3+B7)</f>
        <v>1.530221882172915</v>
      </c>
      <c r="D7">
        <f>(B7*C7)/1000</f>
        <v>0.8684009181331293</v>
      </c>
      <c r="E7">
        <f>INT((D7/E3)*1024)</f>
        <v>225</v>
      </c>
      <c r="F7">
        <f>E7-F3</f>
        <v>-75</v>
      </c>
      <c r="G7">
        <f aca="true" t="shared" si="0" ref="G7:G24">(F7-A7*2)*0.5</f>
        <v>2.5</v>
      </c>
    </row>
    <row r="8" spans="1:7" ht="12.75">
      <c r="A8">
        <v>-30</v>
      </c>
      <c r="B8">
        <f>1247/2</f>
        <v>623.5</v>
      </c>
      <c r="C8">
        <f>B3/(C3+B8)</f>
        <v>1.504438092372499</v>
      </c>
      <c r="D8">
        <f aca="true" t="shared" si="1" ref="D8:D24">(B8*C8)/1000</f>
        <v>0.9380171505942531</v>
      </c>
      <c r="E8">
        <f>INT((D8/E3)*1024)</f>
        <v>243</v>
      </c>
      <c r="F8">
        <f>E8-F3</f>
        <v>-57</v>
      </c>
      <c r="G8">
        <f t="shared" si="0"/>
        <v>1.5</v>
      </c>
    </row>
    <row r="9" spans="1:7" ht="12.75">
      <c r="A9">
        <v>-20</v>
      </c>
      <c r="B9">
        <f>1367/2</f>
        <v>683.5</v>
      </c>
      <c r="C9">
        <f>B3/(C3+B9)</f>
        <v>1.4777597162701346</v>
      </c>
      <c r="D9">
        <f t="shared" si="1"/>
        <v>1.010048766070637</v>
      </c>
      <c r="E9">
        <f>INT((D9/E3)*1024)</f>
        <v>261</v>
      </c>
      <c r="F9">
        <f>E9-F3</f>
        <v>-39</v>
      </c>
      <c r="G9">
        <f t="shared" si="0"/>
        <v>0.5</v>
      </c>
    </row>
    <row r="10" spans="1:7" ht="12.75">
      <c r="A10">
        <v>-10</v>
      </c>
      <c r="B10">
        <f>1495/2</f>
        <v>747.5</v>
      </c>
      <c r="C10">
        <f>B3/(C3+B10)</f>
        <v>1.4503263234227701</v>
      </c>
      <c r="D10">
        <f t="shared" si="1"/>
        <v>1.0841189267585207</v>
      </c>
      <c r="E10">
        <f>INT((D10/E3)*1024)</f>
        <v>281</v>
      </c>
      <c r="F10">
        <f>E10-F3</f>
        <v>-19</v>
      </c>
      <c r="G10">
        <f t="shared" si="0"/>
        <v>0.5</v>
      </c>
    </row>
    <row r="11" spans="1:7" ht="12.75">
      <c r="A11">
        <v>0</v>
      </c>
      <c r="B11">
        <f>1630/2</f>
        <v>815</v>
      </c>
      <c r="C11">
        <f>B3/(C3+B11)</f>
        <v>1.422475106685633</v>
      </c>
      <c r="D11">
        <f t="shared" si="1"/>
        <v>1.159317211948791</v>
      </c>
      <c r="E11">
        <f>INT((D11/E3)*1024)</f>
        <v>300</v>
      </c>
      <c r="F11">
        <f>E11-F3</f>
        <v>0</v>
      </c>
      <c r="G11">
        <f t="shared" si="0"/>
        <v>0</v>
      </c>
    </row>
    <row r="12" spans="1:7" ht="12.75">
      <c r="A12">
        <v>10</v>
      </c>
      <c r="B12">
        <f>1772/2</f>
        <v>886</v>
      </c>
      <c r="C12">
        <f>B3/(C3+B12)</f>
        <v>1.3943112102621305</v>
      </c>
      <c r="D12">
        <f t="shared" si="1"/>
        <v>1.2353597322922476</v>
      </c>
      <c r="E12">
        <f>INT((D12/E3)*1024)</f>
        <v>320</v>
      </c>
      <c r="F12">
        <f>E12-F3</f>
        <v>20</v>
      </c>
      <c r="G12">
        <f t="shared" si="0"/>
        <v>0</v>
      </c>
    </row>
    <row r="13" spans="1:7" ht="12.75">
      <c r="A13">
        <v>20</v>
      </c>
      <c r="B13">
        <f>1922/2</f>
        <v>961</v>
      </c>
      <c r="C13">
        <f>B3/(C3+B13)</f>
        <v>1.3657470636438132</v>
      </c>
      <c r="D13">
        <f t="shared" si="1"/>
        <v>1.3124829281617045</v>
      </c>
      <c r="E13">
        <f>INT((D13/E3)*1024)</f>
        <v>340</v>
      </c>
      <c r="F13">
        <f>E13-F3</f>
        <v>40</v>
      </c>
      <c r="G13">
        <f t="shared" si="0"/>
        <v>0</v>
      </c>
    </row>
    <row r="14" spans="1:7" ht="12.75">
      <c r="A14">
        <v>30</v>
      </c>
      <c r="B14">
        <f>2080/2</f>
        <v>1040</v>
      </c>
      <c r="C14">
        <f>B3/(C3+B14)</f>
        <v>1.3368983957219251</v>
      </c>
      <c r="D14">
        <f t="shared" si="1"/>
        <v>1.3903743315508021</v>
      </c>
      <c r="E14">
        <f>INT((D14/E3)*1024)</f>
        <v>360</v>
      </c>
      <c r="F14">
        <f>E14-F3</f>
        <v>60</v>
      </c>
      <c r="G14">
        <f t="shared" si="0"/>
        <v>0</v>
      </c>
    </row>
    <row r="15" spans="1:7" ht="12.75">
      <c r="A15">
        <v>40</v>
      </c>
      <c r="B15">
        <f>2245/2</f>
        <v>1122.5</v>
      </c>
      <c r="C15">
        <f>B3/(C3+B15)</f>
        <v>1.3080444735120995</v>
      </c>
      <c r="D15">
        <f t="shared" si="1"/>
        <v>1.4682799215173319</v>
      </c>
      <c r="E15">
        <f>INT((D15/E3)*1024)</f>
        <v>380</v>
      </c>
      <c r="F15">
        <f>E15-F3</f>
        <v>80</v>
      </c>
      <c r="G15">
        <f t="shared" si="0"/>
        <v>0</v>
      </c>
    </row>
    <row r="16" spans="1:7" ht="12.75">
      <c r="A16">
        <v>50</v>
      </c>
      <c r="B16">
        <f>2417/2</f>
        <v>1208.5</v>
      </c>
      <c r="C16">
        <f>B3/(C3+B16)</f>
        <v>1.279263144428809</v>
      </c>
      <c r="D16">
        <f t="shared" si="1"/>
        <v>1.5459895100422156</v>
      </c>
      <c r="E16">
        <f>INT((D16/E3)*1024)</f>
        <v>400</v>
      </c>
      <c r="F16">
        <f>E16-F3</f>
        <v>100</v>
      </c>
      <c r="G16">
        <f t="shared" si="0"/>
        <v>0</v>
      </c>
    </row>
    <row r="17" spans="1:7" ht="12.75">
      <c r="A17">
        <v>60</v>
      </c>
      <c r="B17">
        <f>2597/2</f>
        <v>1298.5</v>
      </c>
      <c r="C17">
        <f>B3/(C3+B17)</f>
        <v>1.2504689258471926</v>
      </c>
      <c r="D17">
        <f t="shared" si="1"/>
        <v>1.6237339002125795</v>
      </c>
      <c r="E17">
        <f>INT((D17/E3)*1024)</f>
        <v>420</v>
      </c>
      <c r="F17">
        <f>E17-F3</f>
        <v>120</v>
      </c>
      <c r="G17">
        <f t="shared" si="0"/>
        <v>0</v>
      </c>
    </row>
    <row r="18" spans="1:7" ht="12.75">
      <c r="A18">
        <v>70</v>
      </c>
      <c r="B18">
        <f>2785/2</f>
        <v>1392.5</v>
      </c>
      <c r="C18">
        <f>B3/(C3+B18)</f>
        <v>1.2217470983506413</v>
      </c>
      <c r="D18">
        <f t="shared" si="1"/>
        <v>1.7012828344532682</v>
      </c>
      <c r="E18">
        <f>INT((D18/E3)*1024)</f>
        <v>441</v>
      </c>
      <c r="F18">
        <f>E18-F3</f>
        <v>141</v>
      </c>
      <c r="G18">
        <f t="shared" si="0"/>
        <v>0.5</v>
      </c>
    </row>
    <row r="19" spans="1:7" ht="12.75">
      <c r="A19">
        <v>80</v>
      </c>
      <c r="B19">
        <f>2980/2</f>
        <v>1490</v>
      </c>
      <c r="C19">
        <f>B3/(C3+B19)</f>
        <v>1.1933174224343674</v>
      </c>
      <c r="D19">
        <f t="shared" si="1"/>
        <v>1.7780429594272076</v>
      </c>
      <c r="E19">
        <f>INT((D19/E3)*1024)</f>
        <v>460</v>
      </c>
      <c r="F19">
        <f>E19-F3</f>
        <v>160</v>
      </c>
      <c r="G19">
        <f t="shared" si="0"/>
        <v>0</v>
      </c>
    </row>
    <row r="20" spans="1:7" ht="12.75">
      <c r="A20">
        <v>90</v>
      </c>
      <c r="B20">
        <f>3182/2</f>
        <v>1591</v>
      </c>
      <c r="C20">
        <f>B3/(C3+B20)</f>
        <v>1.1652295502213936</v>
      </c>
      <c r="D20">
        <f t="shared" si="1"/>
        <v>1.8538802144022373</v>
      </c>
      <c r="E20">
        <f>INT((D20/E3)*1024)</f>
        <v>480</v>
      </c>
      <c r="F20">
        <f>E20-F3</f>
        <v>180</v>
      </c>
      <c r="G20">
        <f t="shared" si="0"/>
        <v>0</v>
      </c>
    </row>
    <row r="21" spans="1:7" ht="12.75">
      <c r="A21">
        <v>100</v>
      </c>
      <c r="B21">
        <f>3392/2</f>
        <v>1696</v>
      </c>
      <c r="C21">
        <f>B3/(C3+B21)</f>
        <v>1.1373976342129208</v>
      </c>
      <c r="D21">
        <f t="shared" si="1"/>
        <v>1.9290263876251137</v>
      </c>
      <c r="E21">
        <f>INT((D21/E3)*1024)</f>
        <v>500</v>
      </c>
      <c r="F21">
        <f>E21-F3</f>
        <v>200</v>
      </c>
      <c r="G21">
        <f t="shared" si="0"/>
        <v>0</v>
      </c>
    </row>
    <row r="22" spans="1:7" ht="12.75">
      <c r="A22">
        <v>110</v>
      </c>
      <c r="B22">
        <f>3607/2</f>
        <v>1803.5</v>
      </c>
      <c r="C22">
        <f>B3/(C3+B22)</f>
        <v>1.1102475852115021</v>
      </c>
      <c r="D22">
        <f t="shared" si="1"/>
        <v>2.002331519928944</v>
      </c>
      <c r="E22">
        <f>INT((D22/E3)*1024)</f>
        <v>519</v>
      </c>
      <c r="F22">
        <f>E22-F3</f>
        <v>219</v>
      </c>
      <c r="G22">
        <f t="shared" si="0"/>
        <v>-0.5</v>
      </c>
    </row>
    <row r="23" spans="1:7" ht="12.75">
      <c r="A23">
        <v>120</v>
      </c>
      <c r="B23">
        <f>3817/2</f>
        <v>1908.5</v>
      </c>
      <c r="C23">
        <f>B3/(C3+B23)</f>
        <v>1.0849517196484757</v>
      </c>
      <c r="D23">
        <f t="shared" si="1"/>
        <v>2.070630356949116</v>
      </c>
      <c r="E23">
        <f>INT((D23/E3)*1024)</f>
        <v>536</v>
      </c>
      <c r="F23">
        <f>E23-F3</f>
        <v>236</v>
      </c>
      <c r="G23">
        <f t="shared" si="0"/>
        <v>-2</v>
      </c>
    </row>
    <row r="24" spans="1:7" ht="12.75">
      <c r="A24">
        <v>130</v>
      </c>
      <c r="B24">
        <f>4008/2</f>
        <v>2004</v>
      </c>
      <c r="C24">
        <f>B3/(C3+B24)</f>
        <v>1.0629251700680271</v>
      </c>
      <c r="D24">
        <f t="shared" si="1"/>
        <v>2.1301020408163263</v>
      </c>
      <c r="E24">
        <f>INT((D24/E3)*1024)</f>
        <v>552</v>
      </c>
      <c r="F24">
        <f>E24-F3</f>
        <v>252</v>
      </c>
      <c r="G24">
        <f t="shared" si="0"/>
        <v>-4</v>
      </c>
    </row>
  </sheetData>
  <printOptions/>
  <pageMargins left="0.75" right="0.75" top="1" bottom="1" header="0.4921259845" footer="0.4921259845"/>
  <pageSetup horizontalDpi="600" verticalDpi="600" orientation="portrait" paperSize="9" r:id="rId4"/>
  <drawing r:id="rId3"/>
  <legacyDrawing r:id="rId2"/>
  <oleObjects>
    <oleObject progId="Paint.Picture" shapeId="152577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KWB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2006-10-04T11:25:36Z</dcterms:created>
  <dcterms:modified xsi:type="dcterms:W3CDTF">2007-10-15T11:02:42Z</dcterms:modified>
  <cp:category/>
  <cp:version/>
  <cp:contentType/>
  <cp:contentStatus/>
</cp:coreProperties>
</file>