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cherTh\Desktop\ADinput negative inputs16\TI\"/>
    </mc:Choice>
  </mc:AlternateContent>
  <bookViews>
    <workbookView xWindow="120" yWindow="45" windowWidth="18870" windowHeight="9975" xr2:uid="{00000000-000D-0000-FFFF-FFFF00000000}"/>
  </bookViews>
  <sheets>
    <sheet name="Voltage Divider" sheetId="5" r:id="rId1"/>
    <sheet name="Flicker Noise" sheetId="2" r:id="rId2"/>
    <sheet name="Amplifier Noise" sheetId="4" r:id="rId3"/>
    <sheet name="Resistor Noise" sheetId="3" r:id="rId4"/>
  </sheets>
  <calcPr calcId="171027"/>
</workbook>
</file>

<file path=xl/calcChain.xml><?xml version="1.0" encoding="utf-8"?>
<calcChain xmlns="http://schemas.openxmlformats.org/spreadsheetml/2006/main">
  <c r="I6" i="5" l="1"/>
  <c r="I3" i="5" s="1"/>
  <c r="E9" i="5"/>
  <c r="K8" i="5" s="1"/>
  <c r="D13" i="2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B17" i="4"/>
  <c r="D11" i="4"/>
  <c r="E8" i="4" s="1"/>
  <c r="P10" i="4"/>
  <c r="E10" i="4"/>
  <c r="C10" i="4"/>
  <c r="C9" i="4"/>
  <c r="P8" i="4"/>
  <c r="E7" i="4"/>
  <c r="E6" i="4"/>
  <c r="C5" i="4"/>
  <c r="E5" i="4" s="1"/>
  <c r="E9" i="4" l="1"/>
  <c r="P9" i="4" s="1"/>
  <c r="F13" i="5"/>
  <c r="L8" i="5" s="1"/>
  <c r="F7" i="5"/>
  <c r="E24" i="4"/>
  <c r="E32" i="4"/>
  <c r="E23" i="4"/>
  <c r="E34" i="4"/>
  <c r="E28" i="4"/>
  <c r="E36" i="4"/>
  <c r="E29" i="4"/>
  <c r="E37" i="4"/>
  <c r="E26" i="4"/>
  <c r="E31" i="4"/>
  <c r="E39" i="4"/>
  <c r="E25" i="4"/>
  <c r="E33" i="4"/>
  <c r="E27" i="4"/>
  <c r="E30" i="4"/>
  <c r="E38" i="4"/>
  <c r="E13" i="4"/>
  <c r="F8" i="4" s="1"/>
  <c r="E35" i="4" l="1"/>
  <c r="I13" i="5"/>
  <c r="M8" i="5"/>
  <c r="M11" i="5" s="1"/>
  <c r="C13" i="5"/>
  <c r="F7" i="4"/>
  <c r="F5" i="4"/>
  <c r="B18" i="4"/>
  <c r="F10" i="4"/>
  <c r="E15" i="4"/>
  <c r="F9" i="4"/>
  <c r="F6" i="4"/>
  <c r="M10" i="5" l="1"/>
  <c r="D6" i="3"/>
  <c r="E6" i="3"/>
  <c r="C6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C15" i="3"/>
  <c r="C16" i="3"/>
  <c r="C17" i="3"/>
  <c r="C18" i="3"/>
  <c r="C19" i="3"/>
  <c r="C20" i="3"/>
  <c r="C14" i="3"/>
  <c r="I28" i="2" l="1"/>
  <c r="J28" i="2"/>
  <c r="D25" i="2"/>
  <c r="D26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8" i="2"/>
  <c r="E8" i="2" l="1"/>
  <c r="K28" i="2"/>
  <c r="J29" i="2" s="1"/>
  <c r="E22" i="2"/>
  <c r="E18" i="2"/>
  <c r="E14" i="2"/>
  <c r="E10" i="2"/>
  <c r="E23" i="2"/>
  <c r="E19" i="2"/>
  <c r="E15" i="2"/>
  <c r="E11" i="2"/>
  <c r="E26" i="2"/>
  <c r="E16" i="2"/>
  <c r="E12" i="2"/>
  <c r="E24" i="2"/>
  <c r="E20" i="2"/>
  <c r="E25" i="2"/>
  <c r="E21" i="2"/>
  <c r="E17" i="2"/>
  <c r="E13" i="2"/>
  <c r="E9" i="2"/>
  <c r="I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a0872821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Enter reference voltage, Vref. Must be equal or greater than the minimum voltage shown to the right.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Enter value for R1. Sets basic input impedance level of circuit.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Gain (attenuation) of the divider network.</t>
        </r>
      </text>
    </comment>
    <comment ref="L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Nearest standard 1% resistor values are shown in this box with resulting high and low output voltages shown below them.</t>
        </r>
      </text>
    </comment>
    <comment ref="L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Output voltages when using standard 1% resistor values (nominal values).</t>
        </r>
      </text>
    </comment>
    <comment ref="C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Enter upper input voltage. Must be greater than Vin low.</t>
        </r>
      </text>
    </comment>
    <comment ref="C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Enter lower input voltage. Must be less than Vin high.
</t>
        </r>
      </text>
    </comment>
    <comment ref="I1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Enter upper output voltage.</t>
        </r>
      </text>
    </comment>
    <comment ref="I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Enter lower output voltage.</t>
        </r>
      </text>
    </comment>
    <comment ref="C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Input impedance of the compete network. Can be varied by changing entry value of R1. Must be driven by a low source impedance. Or, a source with a constant source impedance can be included in R1.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Output impedance of the network. May require a G=1 buffer to drive a next stage or load.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a0872821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Enter a frequency at which to specify the 1/f noise.
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Enter a value for the 1/f noise at the frequency entered in the cell to the left. This value should be a point on the 1/f line, not influenced by the flatband noise.
</t>
        </r>
      </text>
    </comment>
    <comment ref="D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Enter the flatband noise voltage density in V/rt-Hz.</t>
        </r>
      </text>
    </comment>
    <comment ref="H2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Enter the lower freqnecy over which to integrate the total noise.</t>
        </r>
      </text>
    </comment>
    <comment ref="H2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Enter the upper frequency of the desired integrated bandwidth.</t>
        </r>
      </text>
    </comment>
    <comment ref="I2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The 1/f noise contribution to the total noise over the entered frequency range.</t>
        </r>
      </text>
    </comment>
    <comment ref="J2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The flatband noise contribution over the desired frequency range.</t>
        </r>
      </text>
    </comment>
    <comment ref="K2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The total noise contribution including 1/f and flatband noise integrated over the desired frequency range.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a0872821</author>
  </authors>
  <commentList>
    <comment ref="E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Noise sources are referred to the non-inverting input (RTI).</t>
        </r>
      </text>
    </comment>
    <comment ref="A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The source is assumed to be purely resistive and a fixed value, though it is possible to change the effective resistance of a source with a transformer.
There is never a noise advantage in adding a series resistor to increase the source resistance.
</t>
        </r>
      </text>
    </comment>
    <comment ref="F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 a low noise amplifier, the thermal noise of source resistance should dominate. Reduce the effective source resistance, if possible.
With a given source resistance, improve noise performance by reducing the other contributors below this cell.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Contributes directly to input referred noise.
</t>
        </r>
      </text>
    </comment>
    <comment ref="A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This specification is found in most good op amp data sheets. Note that this is a spot noise number, at one specific frequency. Spot noise will vary with frequency. See spectral density graph in most data sheets.</t>
        </r>
      </text>
    </comment>
    <comment ref="F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Reduce this contribution by selecting an op amp with lower voltage noise.</t>
        </r>
      </text>
    </comment>
    <comment ref="G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Contributes directly to input-referred noise.</t>
        </r>
      </text>
    </comment>
    <comment ref="A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The current noise is assumed to have the same value for both inverting and non-inverting inputs.
Note that current-feedback op amps have a much larger current noise on the inverting input. This worksheet could be modified for this type of amplifier.</t>
        </r>
      </text>
    </comment>
    <comment ref="F7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Reduce this contribution by selecting an op amp with lower current noise. </t>
        </r>
      </text>
    </comment>
    <comment ref="G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Non-inverting input current noise flows in source resistance contributing to RTI noise.</t>
        </r>
      </text>
    </comment>
    <comment ref="F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Reduce this contribution by reducing R1//R2 or selecting an op amp with lower current noise.</t>
        </r>
      </text>
    </comment>
    <comment ref="G8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Inverting input current noise reacts with R1 in parallel with R2 to create RTI noise contribution.
 = In * R2 / G</t>
        </r>
      </text>
    </comment>
    <comment ref="A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R1 and R2 set the amplifier gain.
For G=1, enter very large number such as 1e12 for R1 and zero for R2.</t>
        </r>
      </text>
    </comment>
    <comment ref="F9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Reduce this contribution by reducing the value of R1.</t>
        </r>
      </text>
    </comment>
    <comment ref="G9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R1's thermal noise is amplified to the output by the inverting gain, -R2/R1. Then referred to non-inverting input by dividing by 1+R2/R1.</t>
        </r>
      </text>
    </comment>
    <comment ref="F10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Reduce this contribution by reducing R1//R2.</t>
        </r>
      </text>
    </comment>
    <comment ref="G10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R2's thermal noise contributes directly to output noise. Then referred to input by dividing by the non-inverting gain, 1+R2/R1.</t>
        </r>
      </text>
    </comment>
    <comment ref="G11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G=1+R2/R1</t>
        </r>
      </text>
    </comment>
    <comment ref="G13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Total RTI noise, including thermal noise of Rs and accumulated noise sources of the op amp and feedback network.
Equals the root-sum-of-squares of all the RTI contributors listed above.</t>
        </r>
      </text>
    </comment>
    <comment ref="F15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Output noise is equal to the total RTI noise times the non-inverting gain.</t>
        </r>
      </text>
    </comment>
    <comment ref="B17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R1+R2 acts as a load resistance on the op amp. Most common signal op amps can drive 2k-ohms. This cell is set to alarm on values less than 2000 as a caution that the load may be too low for some op amps.</t>
        </r>
      </text>
    </comment>
    <comment ref="B18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A measure in dB of the noise contributed by the amplfier and feedback network. 0dB is a "perfect" amplfier that adds no noise to that of the source resistance.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a0872821</author>
  </authors>
  <commentList>
    <comment ref="A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Enter a resistor value. Thermal noise density values at three temperatures are are calculated to the right.
Note… this does not affect the diplayed graph.</t>
        </r>
      </text>
    </comment>
  </commentList>
</comments>
</file>

<file path=xl/sharedStrings.xml><?xml version="1.0" encoding="utf-8"?>
<sst xmlns="http://schemas.openxmlformats.org/spreadsheetml/2006/main" count="136" uniqueCount="88">
  <si>
    <t>1k</t>
  </si>
  <si>
    <t>10k</t>
  </si>
  <si>
    <t>100k</t>
  </si>
  <si>
    <t>1M</t>
  </si>
  <si>
    <t>10M</t>
  </si>
  <si>
    <t>100M</t>
  </si>
  <si>
    <t>Rs</t>
  </si>
  <si>
    <t>Temperature 'C =</t>
  </si>
  <si>
    <t>RTI Contribution</t>
  </si>
  <si>
    <t>V/rt-Hz</t>
  </si>
  <si>
    <t>Contribution</t>
  </si>
  <si>
    <t>R1 =</t>
  </si>
  <si>
    <t>R2 =</t>
  </si>
  <si>
    <t>Rs Noise</t>
  </si>
  <si>
    <t>Total RTI Noise</t>
  </si>
  <si>
    <t>Source Rs =</t>
  </si>
  <si>
    <t>R Noise</t>
  </si>
  <si>
    <t>% Noise</t>
  </si>
  <si>
    <t>Op Amp inverting input current noise contribution</t>
  </si>
  <si>
    <t>R1 thermal noise contribution</t>
  </si>
  <si>
    <t>R2 thermal noise contribution</t>
  </si>
  <si>
    <t>1G</t>
  </si>
  <si>
    <t>This table sweeps Rs values for the graph. It uses op amp voltage/current noise and R1, R2 values entered above.</t>
  </si>
  <si>
    <t>Comment</t>
  </si>
  <si>
    <t>Entry</t>
  </si>
  <si>
    <t>Op Amp V noise =</t>
  </si>
  <si>
    <t>Op Amp I noise =</t>
  </si>
  <si>
    <t>Component</t>
  </si>
  <si>
    <t>Total RTI (input referred) noise</t>
  </si>
  <si>
    <t>Non-inverting gain.</t>
  </si>
  <si>
    <t xml:space="preserve">Output Noise </t>
  </si>
  <si>
    <t>Op Amp non-inverting input current noise contribution</t>
  </si>
  <si>
    <t>Feedback Load =</t>
  </si>
  <si>
    <t>Noise Figure (dB)</t>
  </si>
  <si>
    <t>Noise added to Rs thermal noise by amplifier, R1 and R2.</t>
  </si>
  <si>
    <t>&lt; R1+R2 is the effective load on the op amp. Cell highlights when R1+R2&lt;2000.</t>
  </si>
  <si>
    <t>Alarm value for R1+R2</t>
  </si>
  <si>
    <t>Thermal Noise contribution of source resistance.</t>
  </si>
  <si>
    <t>Op amp voltage noise contribution.</t>
  </si>
  <si>
    <t>Thermal</t>
  </si>
  <si>
    <t>Gain</t>
  </si>
  <si>
    <t>Calculates noise density of a simple non-inverting amplifier.</t>
  </si>
  <si>
    <t>Resistor Noise—reviewing basics, plus a Fun Quiz</t>
  </si>
  <si>
    <t>Op Amp Noise—the non-inverting amplifier</t>
  </si>
  <si>
    <t>Other interesting “The Signal” Blog Topics</t>
  </si>
  <si>
    <t>Alternative calculation for inverting input bias current contribution using Inoise*(R1//R2)</t>
  </si>
  <si>
    <t>Summing RTI noise of R1 and R2 thermal noise contribution</t>
  </si>
  <si>
    <t xml:space="preserve">     User entries in yellow highlights.  Hover on marked cells for explanations.</t>
  </si>
  <si>
    <t>Demonstrates equivalence of RTI noise of R1 and R2 by calculating noise of R1//R2</t>
  </si>
  <si>
    <t>Op Amp Noise—but what about the feedback?</t>
  </si>
  <si>
    <t>Bruce Trump, February 10, 2013</t>
  </si>
  <si>
    <t>Frequency</t>
  </si>
  <si>
    <t>1/f Noise</t>
  </si>
  <si>
    <t>Flat Noise</t>
  </si>
  <si>
    <t>f1 =</t>
  </si>
  <si>
    <t>f2 =</t>
  </si>
  <si>
    <t>Noise</t>
  </si>
  <si>
    <t>Resistance</t>
  </si>
  <si>
    <t>Temperature</t>
  </si>
  <si>
    <t>Enter Value</t>
  </si>
  <si>
    <t>Flatband</t>
  </si>
  <si>
    <t>1/f</t>
  </si>
  <si>
    <t>Total Noise</t>
  </si>
  <si>
    <t>Frequency Range</t>
  </si>
  <si>
    <t>Flat</t>
  </si>
  <si>
    <t>Data Table for Graph:</t>
  </si>
  <si>
    <t>Data table for graph:</t>
  </si>
  <si>
    <t>Calculated noise for a specific resistance:</t>
  </si>
  <si>
    <t>Background information can be found in these blogs:</t>
  </si>
  <si>
    <t>Calculates total noise over a bandwith of 1/f + flat noise.</t>
  </si>
  <si>
    <t>Bruce Trump  3-3-2013</t>
  </si>
  <si>
    <t>======================================================================================================================================</t>
  </si>
  <si>
    <t>Zout =</t>
  </si>
  <si>
    <t>Input Z =</t>
  </si>
  <si>
    <t>Vo1 =</t>
  </si>
  <si>
    <t>Vo2 =</t>
  </si>
  <si>
    <t>Vin1 =</t>
  </si>
  <si>
    <t>Vin2 =</t>
  </si>
  <si>
    <t>Output with 1% R values:</t>
  </si>
  <si>
    <t>R3 =</t>
  </si>
  <si>
    <t>1% "R96" Resistors</t>
  </si>
  <si>
    <t>Gain =</t>
  </si>
  <si>
    <t>Enter Values for Highlighed Cells</t>
  </si>
  <si>
    <t>Vref min</t>
  </si>
  <si>
    <t>Supporting discussion can be found in this blog:</t>
  </si>
  <si>
    <t>Handy Gadgets--programs and other aids</t>
  </si>
  <si>
    <t xml:space="preserve">   Hover on marked cells for explanations.</t>
  </si>
  <si>
    <t>Voltage Divider with Offset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</si>
</sst>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E+00"/>
    <numFmt numFmtId="165" formatCode="0.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56"/>
      <name val="Arial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</font>
    <font>
      <sz val="10"/>
      <color theme="4" tint="-0.249977111117893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center"/>
    </xf>
    <xf numFmtId="0" fontId="2" fillId="0" borderId="0" xfId="0" applyFont="1"/>
    <xf numFmtId="11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 applyAlignment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0" xfId="0" applyFont="1" applyAlignment="1">
      <alignment horizontal="center"/>
    </xf>
    <xf numFmtId="0" fontId="3" fillId="0" borderId="0" xfId="0" applyFont="1"/>
    <xf numFmtId="0" fontId="5" fillId="2" borderId="0" xfId="0" applyFont="1" applyFill="1" applyAlignment="1" applyProtection="1">
      <alignment horizontal="center"/>
      <protection locked="0"/>
    </xf>
    <xf numFmtId="11" fontId="5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1" fillId="0" borderId="0" xfId="2" applyFont="1" applyAlignment="1" applyProtection="1"/>
    <xf numFmtId="164" fontId="6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" fontId="5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11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1" fontId="0" fillId="0" borderId="2" xfId="0" applyNumberFormat="1" applyBorder="1" applyAlignment="1">
      <alignment horizontal="center"/>
    </xf>
    <xf numFmtId="11" fontId="0" fillId="0" borderId="3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/>
    <xf numFmtId="16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3" fillId="0" borderId="9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3" fillId="0" borderId="19" xfId="0" applyFont="1" applyBorder="1" applyAlignment="1">
      <alignment horizontal="center"/>
    </xf>
    <xf numFmtId="11" fontId="0" fillId="0" borderId="20" xfId="0" applyNumberFormat="1" applyBorder="1" applyAlignment="1">
      <alignment horizontal="center"/>
    </xf>
    <xf numFmtId="0" fontId="3" fillId="0" borderId="21" xfId="0" applyFont="1" applyBorder="1" applyAlignment="1">
      <alignment horizontal="center"/>
    </xf>
    <xf numFmtId="11" fontId="0" fillId="0" borderId="22" xfId="0" applyNumberFormat="1" applyBorder="1" applyAlignment="1">
      <alignment horizontal="center"/>
    </xf>
    <xf numFmtId="11" fontId="0" fillId="0" borderId="2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11" fontId="0" fillId="2" borderId="13" xfId="0" applyNumberFormat="1" applyFill="1" applyBorder="1" applyAlignment="1" applyProtection="1">
      <alignment horizontal="center"/>
      <protection locked="0"/>
    </xf>
    <xf numFmtId="11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3" borderId="0" xfId="0" applyFill="1"/>
    <xf numFmtId="0" fontId="0" fillId="3" borderId="0" xfId="0" quotePrefix="1" applyFill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6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1" xfId="0" applyBorder="1"/>
    <xf numFmtId="166" fontId="0" fillId="0" borderId="21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4" xfId="0" applyBorder="1"/>
    <xf numFmtId="0" fontId="0" fillId="0" borderId="21" xfId="0" applyBorder="1"/>
    <xf numFmtId="0" fontId="0" fillId="3" borderId="0" xfId="0" applyFill="1" applyAlignment="1">
      <alignment horizontal="right"/>
    </xf>
    <xf numFmtId="0" fontId="12" fillId="3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/>
    <xf numFmtId="0" fontId="13" fillId="0" borderId="30" xfId="0" applyFont="1" applyBorder="1" applyAlignment="1">
      <alignment horizontal="center"/>
    </xf>
    <xf numFmtId="0" fontId="0" fillId="0" borderId="31" xfId="0" applyBorder="1"/>
    <xf numFmtId="0" fontId="0" fillId="2" borderId="0" xfId="0" applyFill="1"/>
    <xf numFmtId="0" fontId="13" fillId="2" borderId="0" xfId="0" applyFont="1" applyFill="1" applyAlignment="1">
      <alignment horizontal="center"/>
    </xf>
    <xf numFmtId="11" fontId="0" fillId="0" borderId="0" xfId="0" applyNumberFormat="1"/>
    <xf numFmtId="0" fontId="14" fillId="0" borderId="0" xfId="0" applyFont="1"/>
    <xf numFmtId="0" fontId="3" fillId="2" borderId="0" xfId="0" applyFont="1" applyFill="1"/>
    <xf numFmtId="0" fontId="0" fillId="2" borderId="0" xfId="0" applyFill="1" applyBorder="1" applyAlignment="1">
      <alignment horizontal="left"/>
    </xf>
    <xf numFmtId="0" fontId="10" fillId="0" borderId="0" xfId="2" applyAlignment="1" applyProtection="1">
      <alignment horizontal="center"/>
    </xf>
    <xf numFmtId="0" fontId="11" fillId="0" borderId="0" xfId="2" applyFont="1" applyAlignment="1" applyProtection="1"/>
  </cellXfs>
  <cellStyles count="3">
    <cellStyle name="Link" xfId="2" builtinId="8"/>
    <cellStyle name="Prozent" xfId="1" builtinId="5"/>
    <cellStyle name="Standard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Noise Voltage Density vs. Frequency</a:t>
            </a:r>
          </a:p>
        </c:rich>
      </c:tx>
      <c:layout>
        <c:manualLayout>
          <c:xMode val="edge"/>
          <c:yMode val="edge"/>
          <c:x val="0.25600483727379442"/>
          <c:y val="4.9893130716536123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756692941451014"/>
          <c:y val="1.8151690347180185E-2"/>
          <c:w val="0.80431761890062858"/>
          <c:h val="0.86927419704263897"/>
        </c:manualLayout>
      </c:layout>
      <c:scatterChart>
        <c:scatterStyle val="smoothMarker"/>
        <c:varyColors val="0"/>
        <c:ser>
          <c:idx val="1"/>
          <c:order val="0"/>
          <c:tx>
            <c:v>Total Noise Density</c:v>
          </c:tx>
          <c:spPr>
            <a:ln>
              <a:prstDash val="solid"/>
            </a:ln>
          </c:spPr>
          <c:marker>
            <c:symbol val="none"/>
          </c:marker>
          <c:xVal>
            <c:numRef>
              <c:f>'Flicker Noise'!$B$8:$B$24</c:f>
              <c:numCache>
                <c:formatCode>General</c:formatCode>
                <c:ptCount val="17"/>
                <c:pt idx="0">
                  <c:v>0.01</c:v>
                </c:pt>
                <c:pt idx="1">
                  <c:v>3.3000000000000002E-2</c:v>
                </c:pt>
                <c:pt idx="2">
                  <c:v>0.1</c:v>
                </c:pt>
                <c:pt idx="3">
                  <c:v>0.33</c:v>
                </c:pt>
                <c:pt idx="4">
                  <c:v>1</c:v>
                </c:pt>
                <c:pt idx="5">
                  <c:v>3.3</c:v>
                </c:pt>
                <c:pt idx="6">
                  <c:v>10</c:v>
                </c:pt>
                <c:pt idx="7">
                  <c:v>33</c:v>
                </c:pt>
                <c:pt idx="8">
                  <c:v>100</c:v>
                </c:pt>
                <c:pt idx="9">
                  <c:v>330</c:v>
                </c:pt>
                <c:pt idx="10">
                  <c:v>1000</c:v>
                </c:pt>
                <c:pt idx="11">
                  <c:v>3300</c:v>
                </c:pt>
                <c:pt idx="12">
                  <c:v>10000</c:v>
                </c:pt>
                <c:pt idx="13">
                  <c:v>33000</c:v>
                </c:pt>
                <c:pt idx="14">
                  <c:v>100000</c:v>
                </c:pt>
                <c:pt idx="15">
                  <c:v>330000</c:v>
                </c:pt>
                <c:pt idx="16" formatCode="0.00E+00">
                  <c:v>1000000</c:v>
                </c:pt>
              </c:numCache>
            </c:numRef>
          </c:xVal>
          <c:yVal>
            <c:numRef>
              <c:f>'Flicker Noise'!$E$8:$E$24</c:f>
              <c:numCache>
                <c:formatCode>0.000E+00</c:formatCode>
                <c:ptCount val="17"/>
                <c:pt idx="0">
                  <c:v>1.0000499987500626E-6</c:v>
                </c:pt>
                <c:pt idx="1">
                  <c:v>5.5057270458160475E-7</c:v>
                </c:pt>
                <c:pt idx="2">
                  <c:v>3.1638584039112746E-7</c:v>
                </c:pt>
                <c:pt idx="3">
                  <c:v>1.7436464751500032E-7</c:v>
                </c:pt>
                <c:pt idx="4">
                  <c:v>1.0049875621120889E-7</c:v>
                </c:pt>
                <c:pt idx="5">
                  <c:v>5.5949111076969135E-8</c:v>
                </c:pt>
                <c:pt idx="6">
                  <c:v>3.3166247903553997E-8</c:v>
                </c:pt>
                <c:pt idx="7">
                  <c:v>2.0075614636426526E-8</c:v>
                </c:pt>
                <c:pt idx="8">
                  <c:v>1.4142135623730952E-8</c:v>
                </c:pt>
                <c:pt idx="9">
                  <c:v>1.1415035273840826E-8</c:v>
                </c:pt>
                <c:pt idx="10">
                  <c:v>1.0488088481701515E-8</c:v>
                </c:pt>
                <c:pt idx="11">
                  <c:v>1.0150384378451047E-8</c:v>
                </c:pt>
                <c:pt idx="12">
                  <c:v>1.0049875621120891E-8</c:v>
                </c:pt>
                <c:pt idx="13">
                  <c:v>1.0015140054089624E-8</c:v>
                </c:pt>
                <c:pt idx="14">
                  <c:v>1.000499875062461E-8</c:v>
                </c:pt>
                <c:pt idx="15">
                  <c:v>1.0001515036748334E-8</c:v>
                </c:pt>
                <c:pt idx="16">
                  <c:v>1.0000499987500625E-8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A3-4E92-84AC-3C102591DDEF}"/>
            </c:ext>
          </c:extLst>
        </c:ser>
        <c:ser>
          <c:idx val="0"/>
          <c:order val="1"/>
          <c:tx>
            <c:v>1/f Noise</c:v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'Flicker Noise'!$B$8:$B$26</c:f>
              <c:numCache>
                <c:formatCode>General</c:formatCode>
                <c:ptCount val="19"/>
                <c:pt idx="0">
                  <c:v>0.01</c:v>
                </c:pt>
                <c:pt idx="1">
                  <c:v>3.3000000000000002E-2</c:v>
                </c:pt>
                <c:pt idx="2">
                  <c:v>0.1</c:v>
                </c:pt>
                <c:pt idx="3">
                  <c:v>0.33</c:v>
                </c:pt>
                <c:pt idx="4">
                  <c:v>1</c:v>
                </c:pt>
                <c:pt idx="5">
                  <c:v>3.3</c:v>
                </c:pt>
                <c:pt idx="6">
                  <c:v>10</c:v>
                </c:pt>
                <c:pt idx="7">
                  <c:v>33</c:v>
                </c:pt>
                <c:pt idx="8">
                  <c:v>100</c:v>
                </c:pt>
                <c:pt idx="9">
                  <c:v>330</c:v>
                </c:pt>
                <c:pt idx="10">
                  <c:v>1000</c:v>
                </c:pt>
                <c:pt idx="11">
                  <c:v>3300</c:v>
                </c:pt>
                <c:pt idx="12">
                  <c:v>10000</c:v>
                </c:pt>
                <c:pt idx="13">
                  <c:v>33000</c:v>
                </c:pt>
                <c:pt idx="14">
                  <c:v>100000</c:v>
                </c:pt>
                <c:pt idx="15">
                  <c:v>330000</c:v>
                </c:pt>
                <c:pt idx="16" formatCode="0.00E+00">
                  <c:v>1000000</c:v>
                </c:pt>
                <c:pt idx="17" formatCode="0.00E+00">
                  <c:v>3300000</c:v>
                </c:pt>
                <c:pt idx="18" formatCode="0.00E+00">
                  <c:v>10000000</c:v>
                </c:pt>
              </c:numCache>
            </c:numRef>
          </c:xVal>
          <c:yVal>
            <c:numRef>
              <c:f>'Flicker Noise'!$C$8:$C$26</c:f>
              <c:numCache>
                <c:formatCode>0.00E+00</c:formatCode>
                <c:ptCount val="19"/>
                <c:pt idx="0">
                  <c:v>9.9999999999999995E-7</c:v>
                </c:pt>
                <c:pt idx="1">
                  <c:v>5.5048188256318023E-7</c:v>
                </c:pt>
                <c:pt idx="2">
                  <c:v>3.1622776601683792E-7</c:v>
                </c:pt>
                <c:pt idx="3">
                  <c:v>1.7407765595569785E-7</c:v>
                </c:pt>
                <c:pt idx="4">
                  <c:v>9.9999999999999995E-8</c:v>
                </c:pt>
                <c:pt idx="5">
                  <c:v>5.5048188256318031E-8</c:v>
                </c:pt>
                <c:pt idx="6">
                  <c:v>3.1622776601683792E-8</c:v>
                </c:pt>
                <c:pt idx="7">
                  <c:v>1.7407765595569784E-8</c:v>
                </c:pt>
                <c:pt idx="8">
                  <c:v>1E-8</c:v>
                </c:pt>
                <c:pt idx="9">
                  <c:v>5.5048188256318031E-9</c:v>
                </c:pt>
                <c:pt idx="10">
                  <c:v>3.1622776601683791E-9</c:v>
                </c:pt>
                <c:pt idx="11">
                  <c:v>1.7407765595569782E-9</c:v>
                </c:pt>
                <c:pt idx="12">
                  <c:v>9.9999999999999986E-10</c:v>
                </c:pt>
                <c:pt idx="13">
                  <c:v>5.5048188256318027E-10</c:v>
                </c:pt>
                <c:pt idx="14">
                  <c:v>3.162277660168379E-10</c:v>
                </c:pt>
                <c:pt idx="15">
                  <c:v>1.7407765595569781E-10</c:v>
                </c:pt>
                <c:pt idx="16">
                  <c:v>9.9999999999999991E-11</c:v>
                </c:pt>
                <c:pt idx="17">
                  <c:v>5.5048188256318031E-11</c:v>
                </c:pt>
                <c:pt idx="18">
                  <c:v>3.1622776601683787E-11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A3-4E92-84AC-3C102591DDEF}"/>
            </c:ext>
          </c:extLst>
        </c:ser>
        <c:ser>
          <c:idx val="2"/>
          <c:order val="2"/>
          <c:tx>
            <c:v>Flatband Noise</c:v>
          </c:tx>
          <c:spPr>
            <a:ln w="22225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'Flicker Noise'!$B$8:$B$24</c:f>
              <c:numCache>
                <c:formatCode>General</c:formatCode>
                <c:ptCount val="17"/>
                <c:pt idx="0">
                  <c:v>0.01</c:v>
                </c:pt>
                <c:pt idx="1">
                  <c:v>3.3000000000000002E-2</c:v>
                </c:pt>
                <c:pt idx="2">
                  <c:v>0.1</c:v>
                </c:pt>
                <c:pt idx="3">
                  <c:v>0.33</c:v>
                </c:pt>
                <c:pt idx="4">
                  <c:v>1</c:v>
                </c:pt>
                <c:pt idx="5">
                  <c:v>3.3</c:v>
                </c:pt>
                <c:pt idx="6">
                  <c:v>10</c:v>
                </c:pt>
                <c:pt idx="7">
                  <c:v>33</c:v>
                </c:pt>
                <c:pt idx="8">
                  <c:v>100</c:v>
                </c:pt>
                <c:pt idx="9">
                  <c:v>330</c:v>
                </c:pt>
                <c:pt idx="10">
                  <c:v>1000</c:v>
                </c:pt>
                <c:pt idx="11">
                  <c:v>3300</c:v>
                </c:pt>
                <c:pt idx="12">
                  <c:v>10000</c:v>
                </c:pt>
                <c:pt idx="13">
                  <c:v>33000</c:v>
                </c:pt>
                <c:pt idx="14">
                  <c:v>100000</c:v>
                </c:pt>
                <c:pt idx="15">
                  <c:v>330000</c:v>
                </c:pt>
                <c:pt idx="16" formatCode="0.00E+00">
                  <c:v>1000000</c:v>
                </c:pt>
              </c:numCache>
            </c:numRef>
          </c:xVal>
          <c:yVal>
            <c:numRef>
              <c:f>'Flicker Noise'!$D$8:$D$24</c:f>
              <c:numCache>
                <c:formatCode>0.00E+00</c:formatCode>
                <c:ptCount val="17"/>
                <c:pt idx="0">
                  <c:v>1E-8</c:v>
                </c:pt>
                <c:pt idx="1">
                  <c:v>1E-8</c:v>
                </c:pt>
                <c:pt idx="2">
                  <c:v>1E-8</c:v>
                </c:pt>
                <c:pt idx="3">
                  <c:v>1E-8</c:v>
                </c:pt>
                <c:pt idx="4">
                  <c:v>1E-8</c:v>
                </c:pt>
                <c:pt idx="5">
                  <c:v>1E-8</c:v>
                </c:pt>
                <c:pt idx="6">
                  <c:v>1E-8</c:v>
                </c:pt>
                <c:pt idx="7">
                  <c:v>1E-8</c:v>
                </c:pt>
                <c:pt idx="8">
                  <c:v>1E-8</c:v>
                </c:pt>
                <c:pt idx="9">
                  <c:v>1E-8</c:v>
                </c:pt>
                <c:pt idx="10">
                  <c:v>1E-8</c:v>
                </c:pt>
                <c:pt idx="11">
                  <c:v>1E-8</c:v>
                </c:pt>
                <c:pt idx="12">
                  <c:v>1E-8</c:v>
                </c:pt>
                <c:pt idx="13">
                  <c:v>1E-8</c:v>
                </c:pt>
                <c:pt idx="14">
                  <c:v>1E-8</c:v>
                </c:pt>
                <c:pt idx="15">
                  <c:v>1E-8</c:v>
                </c:pt>
                <c:pt idx="16">
                  <c:v>1E-8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A3-4E92-84AC-3C102591D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6848"/>
        <c:axId val="66933504"/>
      </c:scatterChart>
      <c:valAx>
        <c:axId val="66926848"/>
        <c:scaling>
          <c:logBase val="10"/>
          <c:orientation val="minMax"/>
          <c:max val="1000000"/>
          <c:min val="1.0000000000000005E-2"/>
        </c:scaling>
        <c:delete val="0"/>
        <c:axPos val="b"/>
        <c:majorGridlines>
          <c:spPr>
            <a:ln w="19050">
              <a:solidFill>
                <a:prstClr val="black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Frequency</a:t>
                </a:r>
              </a:p>
            </c:rich>
          </c:tx>
          <c:overlay val="0"/>
        </c:title>
        <c:numFmt formatCode="0.E+00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66933504"/>
        <c:crossesAt val="1.0000000000000129E-6"/>
        <c:crossBetween val="midCat"/>
      </c:valAx>
      <c:valAx>
        <c:axId val="66933504"/>
        <c:scaling>
          <c:logBase val="10"/>
          <c:orientation val="minMax"/>
          <c:max val="1.0000000000000101E-6"/>
          <c:min val="1.0000000000000139E-9"/>
        </c:scaling>
        <c:delete val="0"/>
        <c:axPos val="l"/>
        <c:majorGridlines>
          <c:spPr>
            <a:ln w="19050"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Noise Voltage</a:t>
                </a:r>
              </a:p>
              <a:p>
                <a:pPr>
                  <a:defRPr/>
                </a:pPr>
                <a:r>
                  <a:rPr lang="en-US" sz="1200"/>
                  <a:t>Density</a:t>
                </a:r>
              </a:p>
              <a:p>
                <a:pPr>
                  <a:defRPr/>
                </a:pPr>
                <a:r>
                  <a:rPr lang="en-US" sz="1200"/>
                  <a:t>V/rt-Hz</a:t>
                </a:r>
              </a:p>
            </c:rich>
          </c:tx>
          <c:layout>
            <c:manualLayout>
              <c:xMode val="edge"/>
              <c:yMode val="edge"/>
              <c:x val="1.5008154036444997E-2"/>
              <c:y val="0.40041675438598545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crossAx val="66926848"/>
        <c:crossesAt val="1.0000000000000005E-2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300" baseline="0"/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de-DE"/>
          </a:p>
        </c:txPr>
      </c:legendEntry>
      <c:layout>
        <c:manualLayout>
          <c:xMode val="edge"/>
          <c:yMode val="edge"/>
          <c:x val="0.7185783352109939"/>
          <c:y val="9.7109271964705479E-2"/>
          <c:w val="0.23095369400172799"/>
          <c:h val="0.19132526676168177"/>
        </c:manualLayout>
      </c:layout>
      <c:overlay val="0"/>
      <c:spPr>
        <a:solidFill>
          <a:schemeClr val="bg1"/>
        </a:solidFill>
        <a:ln>
          <a:solidFill>
            <a:schemeClr val="tx2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RTI</a:t>
            </a:r>
            <a:r>
              <a:rPr lang="en-US" sz="1600" baseline="0"/>
              <a:t> Noise Density vs. Source Resistance</a:t>
            </a:r>
            <a:endParaRPr lang="en-US" sz="1600"/>
          </a:p>
        </c:rich>
      </c:tx>
      <c:layout>
        <c:manualLayout>
          <c:xMode val="edge"/>
          <c:yMode val="edge"/>
          <c:x val="0.15394806523640797"/>
          <c:y val="3.5693499637561084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4048530803617998"/>
          <c:y val="1.8151690347180185E-2"/>
          <c:w val="0.82139930835873765"/>
          <c:h val="0.86927419704263897"/>
        </c:manualLayout>
      </c:layout>
      <c:scatterChart>
        <c:scatterStyle val="smoothMarker"/>
        <c:varyColors val="0"/>
        <c:ser>
          <c:idx val="0"/>
          <c:order val="0"/>
          <c:tx>
            <c:v>Rs Thermal Noise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'Amplifier Noise'!$A$25:$A$37</c:f>
              <c:numCache>
                <c:formatCode>General</c:formatCode>
                <c:ptCount val="13"/>
                <c:pt idx="0">
                  <c:v>100</c:v>
                </c:pt>
                <c:pt idx="1">
                  <c:v>330</c:v>
                </c:pt>
                <c:pt idx="2">
                  <c:v>1000</c:v>
                </c:pt>
                <c:pt idx="3">
                  <c:v>3300</c:v>
                </c:pt>
                <c:pt idx="4">
                  <c:v>10000</c:v>
                </c:pt>
                <c:pt idx="5">
                  <c:v>33000</c:v>
                </c:pt>
                <c:pt idx="6">
                  <c:v>100000</c:v>
                </c:pt>
                <c:pt idx="7">
                  <c:v>330000</c:v>
                </c:pt>
                <c:pt idx="8" formatCode="0.00E+00">
                  <c:v>1000000</c:v>
                </c:pt>
                <c:pt idx="9" formatCode="0.00E+00">
                  <c:v>3300000</c:v>
                </c:pt>
                <c:pt idx="10" formatCode="0.00E+00">
                  <c:v>10000000</c:v>
                </c:pt>
                <c:pt idx="11" formatCode="0.00E+00">
                  <c:v>33000000</c:v>
                </c:pt>
                <c:pt idx="12" formatCode="0.00E+00">
                  <c:v>100000000</c:v>
                </c:pt>
              </c:numCache>
            </c:numRef>
          </c:xVal>
          <c:yVal>
            <c:numRef>
              <c:f>'Amplifier Noise'!$C$25:$C$37</c:f>
              <c:numCache>
                <c:formatCode>0.000E+00</c:formatCode>
                <c:ptCount val="13"/>
                <c:pt idx="0">
                  <c:v>1.2825599401197591E-9</c:v>
                </c:pt>
                <c:pt idx="1">
                  <c:v>2.3298858341129078E-9</c:v>
                </c:pt>
                <c:pt idx="2">
                  <c:v>4.055810646467608E-9</c:v>
                </c:pt>
                <c:pt idx="3">
                  <c:v>7.3677459239580186E-9</c:v>
                </c:pt>
                <c:pt idx="4">
                  <c:v>1.282559940119759E-8</c:v>
                </c:pt>
                <c:pt idx="5">
                  <c:v>2.329885834112908E-8</c:v>
                </c:pt>
                <c:pt idx="6">
                  <c:v>4.0558106464676087E-8</c:v>
                </c:pt>
                <c:pt idx="7">
                  <c:v>7.3677459239580188E-8</c:v>
                </c:pt>
                <c:pt idx="8">
                  <c:v>1.2825599401197592E-7</c:v>
                </c:pt>
                <c:pt idx="9">
                  <c:v>2.3298858341129076E-7</c:v>
                </c:pt>
                <c:pt idx="10">
                  <c:v>4.0558106464676085E-7</c:v>
                </c:pt>
                <c:pt idx="11">
                  <c:v>7.3677459239580191E-7</c:v>
                </c:pt>
                <c:pt idx="12">
                  <c:v>1.282559940119759E-6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AD-4823-8F5C-FD463D09A9B3}"/>
            </c:ext>
          </c:extLst>
        </c:ser>
        <c:ser>
          <c:idx val="1"/>
          <c:order val="1"/>
          <c:tx>
            <c:v>Total Noise</c:v>
          </c:tx>
          <c:spPr>
            <a:ln>
              <a:prstDash val="solid"/>
            </a:ln>
          </c:spPr>
          <c:marker>
            <c:symbol val="none"/>
          </c:marker>
          <c:xVal>
            <c:numRef>
              <c:f>'Amplifier Noise'!$A$25:$A$35</c:f>
              <c:numCache>
                <c:formatCode>General</c:formatCode>
                <c:ptCount val="11"/>
                <c:pt idx="0">
                  <c:v>100</c:v>
                </c:pt>
                <c:pt idx="1">
                  <c:v>330</c:v>
                </c:pt>
                <c:pt idx="2">
                  <c:v>1000</c:v>
                </c:pt>
                <c:pt idx="3">
                  <c:v>3300</c:v>
                </c:pt>
                <c:pt idx="4">
                  <c:v>10000</c:v>
                </c:pt>
                <c:pt idx="5">
                  <c:v>33000</c:v>
                </c:pt>
                <c:pt idx="6">
                  <c:v>100000</c:v>
                </c:pt>
                <c:pt idx="7">
                  <c:v>330000</c:v>
                </c:pt>
                <c:pt idx="8" formatCode="0.00E+00">
                  <c:v>1000000</c:v>
                </c:pt>
                <c:pt idx="9" formatCode="0.00E+00">
                  <c:v>3300000</c:v>
                </c:pt>
                <c:pt idx="10" formatCode="0.00E+00">
                  <c:v>10000000</c:v>
                </c:pt>
              </c:numCache>
            </c:numRef>
          </c:xVal>
          <c:yVal>
            <c:numRef>
              <c:f>'Amplifier Noise'!$E$25:$E$35</c:f>
              <c:numCache>
                <c:formatCode>0.000E+00</c:formatCode>
                <c:ptCount val="11"/>
                <c:pt idx="0">
                  <c:v>4.2110536951148576E-9</c:v>
                </c:pt>
                <c:pt idx="1">
                  <c:v>4.6402807267600197E-9</c:v>
                </c:pt>
                <c:pt idx="2">
                  <c:v>5.7180427790582758E-9</c:v>
                </c:pt>
                <c:pt idx="3">
                  <c:v>8.4919075138122233E-9</c:v>
                </c:pt>
                <c:pt idx="4">
                  <c:v>1.4020785043040224E-8</c:v>
                </c:pt>
                <c:pt idx="5">
                  <c:v>2.7076986782563907E-8</c:v>
                </c:pt>
                <c:pt idx="6">
                  <c:v>5.7105572523381127E-8</c:v>
                </c:pt>
                <c:pt idx="7">
                  <c:v>1.5122319403194452E-7</c:v>
                </c:pt>
                <c:pt idx="8">
                  <c:v>4.2007819083263914E-7</c:v>
                </c:pt>
                <c:pt idx="9">
                  <c:v>1.3404102977869212E-6</c:v>
                </c:pt>
                <c:pt idx="10">
                  <c:v>4.0205114210027094E-6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AD-4823-8F5C-FD463D09A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29760"/>
        <c:axId val="67831680"/>
      </c:scatterChart>
      <c:valAx>
        <c:axId val="67829760"/>
        <c:scaling>
          <c:logBase val="10"/>
          <c:orientation val="minMax"/>
          <c:min val="100"/>
        </c:scaling>
        <c:delete val="0"/>
        <c:axPos val="b"/>
        <c:majorGridlines>
          <c:spPr>
            <a:ln w="19050">
              <a:solidFill>
                <a:prstClr val="black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Source Resistance,</a:t>
                </a:r>
                <a:r>
                  <a:rPr lang="en-US" sz="1200" baseline="0"/>
                  <a:t> Rs</a:t>
                </a:r>
                <a:endParaRPr lang="en-US" sz="1200"/>
              </a:p>
            </c:rich>
          </c:tx>
          <c:overlay val="0"/>
        </c:title>
        <c:numFmt formatCode="0.E+00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67831680"/>
        <c:crosses val="autoZero"/>
        <c:crossBetween val="midCat"/>
      </c:valAx>
      <c:valAx>
        <c:axId val="67831680"/>
        <c:scaling>
          <c:logBase val="10"/>
          <c:orientation val="minMax"/>
          <c:max val="1.0000000000000105E-6"/>
          <c:min val="1.000000000000015E-9"/>
        </c:scaling>
        <c:delete val="0"/>
        <c:axPos val="l"/>
        <c:majorGridlines>
          <c:spPr>
            <a:ln w="19050"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RTI Noise</a:t>
                </a:r>
              </a:p>
              <a:p>
                <a:pPr>
                  <a:defRPr/>
                </a:pPr>
                <a:r>
                  <a:rPr lang="en-US" sz="1200"/>
                  <a:t> Voltage Density</a:t>
                </a:r>
              </a:p>
              <a:p>
                <a:pPr>
                  <a:defRPr/>
                </a:pPr>
                <a:r>
                  <a:rPr lang="en-US" sz="1200"/>
                  <a:t>V/rt-Hz</a:t>
                </a:r>
              </a:p>
            </c:rich>
          </c:tx>
          <c:layout>
            <c:manualLayout>
              <c:xMode val="edge"/>
              <c:yMode val="edge"/>
              <c:x val="0"/>
              <c:y val="0.40628653850701096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crossAx val="67829760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300" baseline="0"/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300" baseline="0"/>
            </a:pPr>
            <a:endParaRPr lang="de-DE"/>
          </a:p>
        </c:txPr>
      </c:legendEntry>
      <c:layout>
        <c:manualLayout>
          <c:xMode val="edge"/>
          <c:yMode val="edge"/>
          <c:x val="0.67887041324164998"/>
          <c:y val="0.39065879567228079"/>
          <c:w val="0.23126412875925798"/>
          <c:h val="0.10780752405949257"/>
        </c:manualLayout>
      </c:layout>
      <c:overlay val="0"/>
      <c:spPr>
        <a:solidFill>
          <a:schemeClr val="bg1"/>
        </a:solidFill>
        <a:ln>
          <a:solidFill>
            <a:schemeClr val="tx2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Noise Voltage</a:t>
            </a:r>
            <a:r>
              <a:rPr lang="en-US" baseline="0"/>
              <a:t> Density vs. Resistance</a:t>
            </a:r>
            <a:endParaRPr lang="en-US"/>
          </a:p>
        </c:rich>
      </c:tx>
      <c:layout>
        <c:manualLayout>
          <c:xMode val="edge"/>
          <c:yMode val="edge"/>
          <c:x val="0.240435503465003"/>
          <c:y val="8.9994079336885829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6538535727515938"/>
          <c:y val="3.0648777598452418E-2"/>
          <c:w val="0.79534706200746108"/>
          <c:h val="0.83613743934182161"/>
        </c:manualLayout>
      </c:layout>
      <c:scatterChart>
        <c:scatterStyle val="smoothMarker"/>
        <c:varyColors val="0"/>
        <c:ser>
          <c:idx val="0"/>
          <c:order val="0"/>
          <c:tx>
            <c:v>25'C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'Resistor Noise'!$A$14:$A$20</c:f>
              <c:numCache>
                <c:formatCode>General</c:formatCode>
                <c:ptCount val="7"/>
                <c:pt idx="0">
                  <c:v>10</c:v>
                </c:pt>
                <c:pt idx="1">
                  <c:v>100</c:v>
                </c:pt>
                <c:pt idx="2">
                  <c:v>1000</c:v>
                </c:pt>
                <c:pt idx="3">
                  <c:v>10000</c:v>
                </c:pt>
                <c:pt idx="4">
                  <c:v>100000</c:v>
                </c:pt>
                <c:pt idx="5" formatCode="0.00E+00">
                  <c:v>1000000</c:v>
                </c:pt>
                <c:pt idx="6" formatCode="0.00E+00">
                  <c:v>10000000</c:v>
                </c:pt>
              </c:numCache>
            </c:numRef>
          </c:xVal>
          <c:yVal>
            <c:numRef>
              <c:f>'Resistor Noise'!$C$14:$C$20</c:f>
              <c:numCache>
                <c:formatCode>0.000E+00</c:formatCode>
                <c:ptCount val="7"/>
                <c:pt idx="0">
                  <c:v>4.0558106464676084E-10</c:v>
                </c:pt>
                <c:pt idx="1">
                  <c:v>1.2825599401197591E-9</c:v>
                </c:pt>
                <c:pt idx="2">
                  <c:v>4.055810646467608E-9</c:v>
                </c:pt>
                <c:pt idx="3">
                  <c:v>1.282559940119759E-8</c:v>
                </c:pt>
                <c:pt idx="4">
                  <c:v>4.0558106464676087E-8</c:v>
                </c:pt>
                <c:pt idx="5">
                  <c:v>1.2825599401197592E-7</c:v>
                </c:pt>
                <c:pt idx="6">
                  <c:v>4.0558106464676085E-7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C9-41B6-A1BB-AADA5AABC3CB}"/>
            </c:ext>
          </c:extLst>
        </c:ser>
        <c:ser>
          <c:idx val="1"/>
          <c:order val="1"/>
          <c:tx>
            <c:v>+125'C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'Resistor Noise'!$A$14:$A$20</c:f>
              <c:numCache>
                <c:formatCode>General</c:formatCode>
                <c:ptCount val="7"/>
                <c:pt idx="0">
                  <c:v>10</c:v>
                </c:pt>
                <c:pt idx="1">
                  <c:v>100</c:v>
                </c:pt>
                <c:pt idx="2">
                  <c:v>1000</c:v>
                </c:pt>
                <c:pt idx="3">
                  <c:v>10000</c:v>
                </c:pt>
                <c:pt idx="4">
                  <c:v>100000</c:v>
                </c:pt>
                <c:pt idx="5" formatCode="0.00E+00">
                  <c:v>1000000</c:v>
                </c:pt>
                <c:pt idx="6" formatCode="0.00E+00">
                  <c:v>10000000</c:v>
                </c:pt>
              </c:numCache>
            </c:numRef>
          </c:xVal>
          <c:yVal>
            <c:numRef>
              <c:f>'Resistor Noise'!$D$14:$D$20</c:f>
              <c:numCache>
                <c:formatCode>0.000E+00</c:formatCode>
                <c:ptCount val="7"/>
                <c:pt idx="0">
                  <c:v>4.6871739886631052E-10</c:v>
                </c:pt>
                <c:pt idx="1">
                  <c:v>1.4822145593671653E-9</c:v>
                </c:pt>
                <c:pt idx="2">
                  <c:v>4.6871739886631052E-9</c:v>
                </c:pt>
                <c:pt idx="3">
                  <c:v>1.4822145593671653E-8</c:v>
                </c:pt>
                <c:pt idx="4">
                  <c:v>4.6871739886631047E-8</c:v>
                </c:pt>
                <c:pt idx="5">
                  <c:v>1.4822145593671653E-7</c:v>
                </c:pt>
                <c:pt idx="6">
                  <c:v>4.6871739886631048E-7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C9-41B6-A1BB-AADA5AABC3CB}"/>
            </c:ext>
          </c:extLst>
        </c:ser>
        <c:ser>
          <c:idx val="2"/>
          <c:order val="2"/>
          <c:tx>
            <c:v>-55'C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'Resistor Noise'!$A$14:$A$20</c:f>
              <c:numCache>
                <c:formatCode>General</c:formatCode>
                <c:ptCount val="7"/>
                <c:pt idx="0">
                  <c:v>10</c:v>
                </c:pt>
                <c:pt idx="1">
                  <c:v>100</c:v>
                </c:pt>
                <c:pt idx="2">
                  <c:v>1000</c:v>
                </c:pt>
                <c:pt idx="3">
                  <c:v>10000</c:v>
                </c:pt>
                <c:pt idx="4">
                  <c:v>100000</c:v>
                </c:pt>
                <c:pt idx="5" formatCode="0.00E+00">
                  <c:v>1000000</c:v>
                </c:pt>
                <c:pt idx="6" formatCode="0.00E+00">
                  <c:v>10000000</c:v>
                </c:pt>
              </c:numCache>
            </c:numRef>
          </c:xVal>
          <c:yVal>
            <c:numRef>
              <c:f>'Resistor Noise'!$E$14:$E$20</c:f>
              <c:numCache>
                <c:formatCode>0.000E+00</c:formatCode>
                <c:ptCount val="7"/>
                <c:pt idx="0">
                  <c:v>3.4689479673238109E-10</c:v>
                </c:pt>
                <c:pt idx="1">
                  <c:v>1.0969776661354596E-9</c:v>
                </c:pt>
                <c:pt idx="2">
                  <c:v>3.4689479673238109E-9</c:v>
                </c:pt>
                <c:pt idx="3">
                  <c:v>1.0969776661354597E-8</c:v>
                </c:pt>
                <c:pt idx="4">
                  <c:v>3.4689479673238109E-8</c:v>
                </c:pt>
                <c:pt idx="5">
                  <c:v>1.0969776661354597E-7</c:v>
                </c:pt>
                <c:pt idx="6">
                  <c:v>3.4689479673238109E-7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C9-41B6-A1BB-AADA5AABC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48544"/>
        <c:axId val="67950464"/>
      </c:scatterChart>
      <c:valAx>
        <c:axId val="67948544"/>
        <c:scaling>
          <c:logBase val="10"/>
          <c:orientation val="minMax"/>
          <c:min val="10"/>
        </c:scaling>
        <c:delete val="0"/>
        <c:axPos val="b"/>
        <c:majorGridlines>
          <c:spPr>
            <a:ln w="19050">
              <a:solidFill>
                <a:prstClr val="black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Resistance</a:t>
                </a:r>
                <a:r>
                  <a:rPr lang="en-US" baseline="0"/>
                  <a:t> (ohms)</a:t>
                </a:r>
              </a:p>
            </c:rich>
          </c:tx>
          <c:overlay val="0"/>
        </c:title>
        <c:numFmt formatCode="0.E+00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crossAx val="67950464"/>
        <c:crosses val="autoZero"/>
        <c:crossBetween val="midCat"/>
      </c:valAx>
      <c:valAx>
        <c:axId val="67950464"/>
        <c:scaling>
          <c:logBase val="10"/>
          <c:orientation val="minMax"/>
          <c:max val="1.0000000000000048E-6"/>
          <c:min val="1.0000000000000083E-10"/>
        </c:scaling>
        <c:delete val="0"/>
        <c:axPos val="l"/>
        <c:majorGridlines>
          <c:spPr>
            <a:ln w="19050"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Noise Voltage</a:t>
                </a:r>
              </a:p>
              <a:p>
                <a:pPr>
                  <a:defRPr/>
                </a:pPr>
                <a:r>
                  <a:rPr lang="en-US"/>
                  <a:t>Density (nV/rt-Hz)</a:t>
                </a:r>
              </a:p>
            </c:rich>
          </c:tx>
          <c:layout>
            <c:manualLayout>
              <c:xMode val="edge"/>
              <c:yMode val="edge"/>
              <c:x val="9.8575432999117203E-3"/>
              <c:y val="0.3087451025143596"/>
            </c:manualLayout>
          </c:layout>
          <c:overlay val="0"/>
        </c:title>
        <c:numFmt formatCode="0.E+00" sourceLinked="0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crossAx val="6794854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69366628715952061"/>
          <c:y val="0.40689016004438189"/>
          <c:w val="0.14886551220185507"/>
          <c:h val="0.16145458380202501"/>
        </c:manualLayout>
      </c:layout>
      <c:overlay val="0"/>
      <c:spPr>
        <a:solidFill>
          <a:schemeClr val="bg1"/>
        </a:solidFill>
        <a:ln w="1270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6</xdr:row>
      <xdr:rowOff>7938</xdr:rowOff>
    </xdr:from>
    <xdr:to>
      <xdr:col>4</xdr:col>
      <xdr:colOff>198438</xdr:colOff>
      <xdr:row>8</xdr:row>
      <xdr:rowOff>23813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860550" y="1150938"/>
          <a:ext cx="776288" cy="396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18033</xdr:colOff>
      <xdr:row>2</xdr:row>
      <xdr:rowOff>65658</xdr:rowOff>
    </xdr:from>
    <xdr:to>
      <xdr:col>7</xdr:col>
      <xdr:colOff>599058</xdr:colOff>
      <xdr:row>15</xdr:row>
      <xdr:rowOff>103758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27" t="30425" r="9322" b="6368"/>
        <a:stretch>
          <a:fillRect/>
        </a:stretch>
      </xdr:blipFill>
      <xdr:spPr bwMode="auto">
        <a:xfrm>
          <a:off x="1872006" y="439854"/>
          <a:ext cx="2800690" cy="253841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263640</xdr:colOff>
      <xdr:row>18</xdr:row>
      <xdr:rowOff>8504</xdr:rowOff>
    </xdr:from>
    <xdr:to>
      <xdr:col>10</xdr:col>
      <xdr:colOff>288809</xdr:colOff>
      <xdr:row>31</xdr:row>
      <xdr:rowOff>151387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3240" y="3437504"/>
          <a:ext cx="5511569" cy="26193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242265</xdr:colOff>
      <xdr:row>2</xdr:row>
      <xdr:rowOff>43484</xdr:rowOff>
    </xdr:from>
    <xdr:to>
      <xdr:col>15</xdr:col>
      <xdr:colOff>304800</xdr:colOff>
      <xdr:row>24</xdr:row>
      <xdr:rowOff>170208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39343</xdr:colOff>
      <xdr:row>22</xdr:row>
      <xdr:rowOff>91107</xdr:rowOff>
    </xdr:from>
    <xdr:to>
      <xdr:col>15</xdr:col>
      <xdr:colOff>463826</xdr:colOff>
      <xdr:row>44</xdr:row>
      <xdr:rowOff>169792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40105</xdr:colOff>
      <xdr:row>8</xdr:row>
      <xdr:rowOff>172206</xdr:rowOff>
    </xdr:from>
    <xdr:to>
      <xdr:col>14</xdr:col>
      <xdr:colOff>944218</xdr:colOff>
      <xdr:row>18</xdr:row>
      <xdr:rowOff>80211</xdr:rowOff>
    </xdr:to>
    <xdr:pic>
      <xdr:nvPicPr>
        <xdr:cNvPr id="3" name="Picture 2" descr="Slide-000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4280" y="1724781"/>
          <a:ext cx="4533138" cy="1822530"/>
        </a:xfrm>
        <a:prstGeom prst="rect">
          <a:avLst/>
        </a:prstGeom>
        <a:ln w="158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219073</xdr:colOff>
      <xdr:row>0</xdr:row>
      <xdr:rowOff>180974</xdr:rowOff>
    </xdr:from>
    <xdr:to>
      <xdr:col>18</xdr:col>
      <xdr:colOff>314324</xdr:colOff>
      <xdr:row>29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i.com/thesignal-topics" TargetMode="External"/><Relationship Id="rId1" Type="http://schemas.openxmlformats.org/officeDocument/2006/relationships/hyperlink" Target="http://e2e.ti.com/blogs_/b/thesignal/archive/2013/05/13/handy-gadgets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www.ti.com/thesignal-topics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e2e.ti.com/blogs_/b/thesignal/archive/2013/01/07/op-amp-noise-the-non-inverting-amplifier.aspx" TargetMode="External"/><Relationship Id="rId1" Type="http://schemas.openxmlformats.org/officeDocument/2006/relationships/hyperlink" Target="http://e2e.ti.com/blogs_/b/thesignal/archive/2012/12/02/resistor-noise-reviewing-basics-plus-a-fun-quiz.asp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e2e.ti.com/blogs_/b/thesignal/archive/2013/02/10/op-amp-noise-but-what-about-the-feedback.asp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2e.ti.com/blogs_/b/thesignal/archive/2013/02/10/op-amp-noise-but-what-about-the-feedback.aspx" TargetMode="External"/><Relationship Id="rId3" Type="http://schemas.openxmlformats.org/officeDocument/2006/relationships/hyperlink" Target="http://www.ti.com/thesignal-topics" TargetMode="External"/><Relationship Id="rId7" Type="http://schemas.openxmlformats.org/officeDocument/2006/relationships/hyperlink" Target="http://www.ti.com/thesignal-topics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://e2e.ti.com/blogs_/b/thesignal/archive/2013/01/07/op-amp-noise-the-non-inverting-amplifier.aspx" TargetMode="External"/><Relationship Id="rId1" Type="http://schemas.openxmlformats.org/officeDocument/2006/relationships/hyperlink" Target="http://e2e.ti.com/blogs_/b/thesignal/archive/2012/12/02/resistor-noise-reviewing-basics-plus-a-fun-quiz.aspx" TargetMode="External"/><Relationship Id="rId6" Type="http://schemas.openxmlformats.org/officeDocument/2006/relationships/hyperlink" Target="http://e2e.ti.com/blogs_/b/thesignal/archive/2013/01/07/op-amp-noise-the-non-inverting-amplifier.aspx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://e2e.ti.com/blogs_/b/thesignal/archive/2012/12/02/resistor-noise-reviewing-basics-plus-a-fun-quiz.aspx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://e2e.ti.com/blogs_/b/thesignal/archive/2013/02/10/op-amp-noise-but-what-about-the-feedback.aspx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.com/thesignal-topics" TargetMode="External"/><Relationship Id="rId7" Type="http://schemas.openxmlformats.org/officeDocument/2006/relationships/comments" Target="../comments4.xml"/><Relationship Id="rId2" Type="http://schemas.openxmlformats.org/officeDocument/2006/relationships/hyperlink" Target="http://e2e.ti.com/blogs_/b/thesignal/archive/2013/01/07/op-amp-noise-the-non-inverting-amplifier.aspx" TargetMode="External"/><Relationship Id="rId1" Type="http://schemas.openxmlformats.org/officeDocument/2006/relationships/hyperlink" Target="http://e2e.ti.com/blogs_/b/thesignal/archive/2012/12/02/resistor-noise-reviewing-basics-plus-a-fun-quiz.aspx" TargetMode="External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4.xml"/><Relationship Id="rId4" Type="http://schemas.openxmlformats.org/officeDocument/2006/relationships/hyperlink" Target="http://e2e.ti.com/blogs_/b/thesignal/archive/2013/02/10/op-amp-noise-but-what-about-the-feedback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showGridLines="0" tabSelected="1" zoomScale="112" zoomScaleNormal="112" workbookViewId="0">
      <selection activeCell="M8" sqref="M8"/>
    </sheetView>
  </sheetViews>
  <sheetFormatPr baseColWidth="10" defaultColWidth="9.140625" defaultRowHeight="15" x14ac:dyDescent="0.25"/>
  <cols>
    <col min="3" max="3" width="9.42578125" customWidth="1"/>
    <col min="4" max="4" width="5.140625" customWidth="1"/>
    <col min="7" max="7" width="9.85546875" customWidth="1"/>
    <col min="10" max="10" width="6.7109375" customWidth="1"/>
    <col min="14" max="14" width="10" customWidth="1"/>
    <col min="15" max="15" width="9.28515625" customWidth="1"/>
  </cols>
  <sheetData>
    <row r="1" spans="1:18" x14ac:dyDescent="0.25">
      <c r="R1" s="113"/>
    </row>
    <row r="2" spans="1:18" x14ac:dyDescent="0.25">
      <c r="A2" s="115" t="s">
        <v>87</v>
      </c>
      <c r="B2" s="111"/>
      <c r="C2" s="111"/>
      <c r="G2" s="93">
        <v>5</v>
      </c>
      <c r="I2" s="1" t="s">
        <v>83</v>
      </c>
      <c r="R2">
        <v>1</v>
      </c>
    </row>
    <row r="3" spans="1:18" ht="15.75" x14ac:dyDescent="0.25">
      <c r="A3" s="111"/>
      <c r="B3" s="111"/>
      <c r="C3" s="112" t="s">
        <v>82</v>
      </c>
      <c r="D3" s="111"/>
      <c r="E3" s="111"/>
      <c r="I3" s="1">
        <f>(I6*C11-I12)/(I6-1)</f>
        <v>3.75</v>
      </c>
    </row>
    <row r="4" spans="1:18" x14ac:dyDescent="0.25">
      <c r="A4" s="116" t="s">
        <v>86</v>
      </c>
      <c r="B4" s="111"/>
      <c r="C4" s="111"/>
      <c r="D4" s="111"/>
      <c r="E4" s="111"/>
      <c r="F4" s="1"/>
    </row>
    <row r="5" spans="1:18" ht="15.75" thickBot="1" x14ac:dyDescent="0.3"/>
    <row r="6" spans="1:18" ht="15.75" x14ac:dyDescent="0.25">
      <c r="B6" s="8" t="s">
        <v>11</v>
      </c>
      <c r="C6" s="93">
        <v>1000</v>
      </c>
      <c r="D6" s="44"/>
      <c r="E6" s="44"/>
      <c r="H6" s="8" t="s">
        <v>81</v>
      </c>
      <c r="I6" s="1">
        <f>(I12-I11)/(C11-C10)</f>
        <v>0.2</v>
      </c>
      <c r="K6" s="110"/>
      <c r="L6" s="109" t="s">
        <v>80</v>
      </c>
      <c r="M6" s="108"/>
    </row>
    <row r="7" spans="1:18" x14ac:dyDescent="0.25">
      <c r="D7" s="44"/>
      <c r="E7" s="44"/>
      <c r="F7" s="8">
        <f>IF(I12-I6*C11=0,"No R3",(I6*E9*G2)/(I12-I6*C11))</f>
        <v>333.33333333333331</v>
      </c>
      <c r="G7" s="44"/>
      <c r="K7" s="107" t="s">
        <v>11</v>
      </c>
      <c r="L7" s="106" t="s">
        <v>12</v>
      </c>
      <c r="M7" s="105" t="s">
        <v>79</v>
      </c>
    </row>
    <row r="8" spans="1:18" x14ac:dyDescent="0.25">
      <c r="D8" s="44"/>
      <c r="E8" s="44"/>
      <c r="G8" s="44"/>
      <c r="K8" s="104">
        <f>IF(E9&gt;(INT(0.5+100*POWER(10,IF(96*(LOG(E9)-INT(LOG(E9)))-ROUND(96*(LOG(E9)-INT(LOG(E9))),0)&lt;0, ROUND(96*(LOG(E9)-INT(LOG(E9))),0)-1, ROUND(96*(LOG(E9)-INT(LOG(E9))),0))/96)) * POWER(10,INT(LOG(E9))-2) + INT(0.5+100*POWER(10,(IF(96*(LOG(E9)-INT(LOG(E9)))-ROUND(96*(LOG(E9)-INT(LOG(E9))),0)&lt;0, ROUND(96*(LOG(E9)-INT(LOG(E9))),0)-1, ROUND(96*(LOG(E9)-INT(LOG(E9))),0))+1)/96)) * POWER(10,INT(LOG(E9))-2))/2,  INT(0.5+100*POWER(10,(IF(96*(LOG(E9)-INT(LOG(E9)))-ROUND(96*(LOG(E9)-INT(LOG(E9))),0)&lt;0, ROUND(96*(LOG(E9)-INT(LOG(E9))),0)-1, ROUND(96*(LOG(E9)-INT(LOG(E9))),0))+1)/96)) * POWER(10,INT(LOG(E9))-2),  INT(0.5+100*POWER(10,IF(96*(LOG(E9)-INT(LOG(E9))) - ROUND(96*(LOG(E9)-INT(LOG(E9))),0)&lt;0, ROUND(96*(LOG(E9)-INT(LOG(E9))),0)-1, ROUND(96*(LOG(E9)-INT(LOG(E9))),0))/96)) * POWER(10,INT(LOG(E9))-2))</f>
        <v>1000</v>
      </c>
      <c r="L8" s="103">
        <f>IF(F13&gt;(INT(0.5+100*POWER(10,IF(96*(LOG(F13)-INT(LOG(F13)))-ROUND(96*(LOG(F13)-INT(LOG(F13))),0)&lt;0, ROUND(96*(LOG(F13)-INT(LOG(F13))),0)-1, ROUND(96*(LOG(F13)-INT(LOG(F13))),0))/96)) * POWER(10,INT(LOG(F13))-2) + INT(0.5+100*POWER(10,(IF(96*(LOG(F13)-INT(LOG(F13)))-ROUND(96*(LOG(F13)-INT(LOG(F13))),0)&lt;0, ROUND(96*(LOG(F13)-INT(LOG(F13))),0)-1, ROUND(96*(LOG(F13)-INT(LOG(F13))),0))+1)/96)) * POWER(10,INT(LOG(F13))-2))/2,  INT(0.5+100*POWER(10,(IF(96*(LOG(F13)-INT(LOG(F13)))-ROUND(96*(LOG(F13)-INT(LOG(F13))),0)&lt;0, ROUND(96*(LOG(F13)-INT(LOG(F13))),0)-1, ROUND(96*(LOG(F13)-INT(LOG(F13))),0))+1)/96)) * POWER(10,INT(LOG(F13))-2),  INT(0.5+100*POWER(10,IF(96*(LOG(F13)-INT(LOG(F13))) - ROUND(96*(LOG(F13)-INT(LOG(F13))),0)&lt;0, ROUND(96*(LOG(F13)-INT(LOG(F13))),0)-1, ROUND(96*(LOG(F13)-INT(LOG(F13))),0))/96)) * POWER(10,INT(LOG(F13))-2))</f>
        <v>1000</v>
      </c>
      <c r="M8" s="102">
        <f>IF(F7&gt;(INT(0.5+100*POWER(10,IF(96*(LOG(F7)-INT(LOG(F7)))-ROUND(96*(LOG(F7)-INT(LOG(F7))),0)&lt;0, ROUND(96*(LOG(F7)-INT(LOG(F7))),0)-1, ROUND(96*(LOG(F7)-INT(LOG(F7))),0))/96)) * POWER(10,INT(LOG(F7))-2) + INT(0.5+100*POWER(10,(IF(96*(LOG(F7)-INT(LOG(F7)))-ROUND(96*(LOG(F7)-INT(LOG(F7))),0)&lt;0, ROUND(96*(LOG(F7)-INT(LOG(F7))),0)-1, ROUND(96*(LOG(F7)-INT(LOG(F7))),0))+1)/96)) * POWER(10,INT(LOG(F7))-2))/2,  INT(0.5+100*POWER(10,(IF(96*(LOG(F7)-INT(LOG(F7)))-ROUND(96*(LOG(F7)-INT(LOG(F7))),0)&lt;0, ROUND(96*(LOG(F7)-INT(LOG(F7))),0)-1, ROUND(96*(LOG(F7)-INT(LOG(F7))),0))+1)/96)) * POWER(10,INT(LOG(F7))-2),  INT(0.5+100*POWER(10,IF(96*(LOG(F7)-INT(LOG(F7))) - ROUND(96*(LOG(F7)-INT(LOG(F7))),0)&lt;0, ROUND(96*(LOG(F7)-INT(LOG(F7))),0)-1, ROUND(96*(LOG(F7)-INT(LOG(F7))),0))/96)) * POWER(10,INT(LOG(F7))-2))</f>
        <v>332</v>
      </c>
    </row>
    <row r="9" spans="1:18" x14ac:dyDescent="0.25">
      <c r="D9" s="44"/>
      <c r="E9" s="101">
        <f>C6</f>
        <v>1000</v>
      </c>
      <c r="F9" s="44"/>
      <c r="G9" s="44"/>
      <c r="K9" s="99"/>
      <c r="L9" s="47" t="s">
        <v>78</v>
      </c>
      <c r="M9" s="100"/>
    </row>
    <row r="10" spans="1:18" x14ac:dyDescent="0.25">
      <c r="B10" s="8" t="s">
        <v>77</v>
      </c>
      <c r="C10" s="93">
        <v>0</v>
      </c>
      <c r="D10" s="44"/>
      <c r="F10" s="44"/>
      <c r="G10" s="44"/>
      <c r="K10" s="99"/>
      <c r="L10" s="98" t="s">
        <v>75</v>
      </c>
      <c r="M10" s="97">
        <f>L$8*(M$8*C10+K$8*G$2)/(K$8*L$8+K$8*M$8+L$8*M$8)</f>
        <v>3.0048076923076925</v>
      </c>
    </row>
    <row r="11" spans="1:18" ht="15.75" thickBot="1" x14ac:dyDescent="0.3">
      <c r="B11" s="8" t="s">
        <v>76</v>
      </c>
      <c r="C11" s="93">
        <v>-15</v>
      </c>
      <c r="E11" s="44"/>
      <c r="F11" s="44"/>
      <c r="G11" s="44"/>
      <c r="H11" s="8" t="s">
        <v>75</v>
      </c>
      <c r="I11" s="93">
        <v>3</v>
      </c>
      <c r="K11" s="96"/>
      <c r="L11" s="95" t="s">
        <v>74</v>
      </c>
      <c r="M11" s="94">
        <f>L$8*(M$8*C11+K$8*G$2)/(K$8*L$8+K$8*M$8+L$8*M$8)</f>
        <v>1.201923076923077E-2</v>
      </c>
    </row>
    <row r="12" spans="1:18" x14ac:dyDescent="0.25">
      <c r="E12" s="44"/>
      <c r="F12" s="44"/>
      <c r="G12" s="44"/>
      <c r="H12" s="8" t="s">
        <v>74</v>
      </c>
      <c r="I12" s="93">
        <v>0</v>
      </c>
    </row>
    <row r="13" spans="1:18" x14ac:dyDescent="0.25">
      <c r="B13" s="8" t="s">
        <v>73</v>
      </c>
      <c r="C13" s="92">
        <f>IF(F7="No R3",  C6+F13,  C6+(F7*F13/(F7+F13)))</f>
        <v>1250</v>
      </c>
      <c r="D13" s="44"/>
      <c r="F13" s="91">
        <f>IF(I6*C11-I12+G2-I6*G2=0,"No R2",(I6*E9*G2)/(I6*C11-I12+G2-I6*G2))</f>
        <v>1000</v>
      </c>
      <c r="G13" s="44"/>
      <c r="H13" s="8" t="s">
        <v>72</v>
      </c>
      <c r="I13" s="1">
        <f>IF(F7="No R3",1/(1/C6+1/F13),     1/(1/C6+1/F13+1/F7))</f>
        <v>200</v>
      </c>
    </row>
    <row r="14" spans="1:18" x14ac:dyDescent="0.25">
      <c r="D14" s="44"/>
      <c r="G14" s="44"/>
    </row>
    <row r="15" spans="1:18" x14ac:dyDescent="0.25">
      <c r="B15" s="90"/>
      <c r="C15" s="90"/>
      <c r="D15" s="44"/>
      <c r="E15" s="44"/>
      <c r="G15" s="44"/>
    </row>
    <row r="16" spans="1:18" x14ac:dyDescent="0.25">
      <c r="D16" s="44"/>
      <c r="E16" s="44"/>
      <c r="F16" s="44"/>
      <c r="G16" s="44"/>
    </row>
    <row r="17" spans="1:17" x14ac:dyDescent="0.25">
      <c r="A17" s="89" t="s">
        <v>71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34" spans="2:6" ht="18.75" x14ac:dyDescent="0.3">
      <c r="B34" s="114" t="s">
        <v>84</v>
      </c>
    </row>
    <row r="35" spans="2:6" ht="17.25" x14ac:dyDescent="0.3">
      <c r="B35" s="117" t="s">
        <v>85</v>
      </c>
      <c r="C35" s="117"/>
      <c r="D35" s="117"/>
      <c r="E35" s="117"/>
      <c r="F35" s="117"/>
    </row>
    <row r="37" spans="2:6" x14ac:dyDescent="0.25">
      <c r="B37" s="37" t="s">
        <v>44</v>
      </c>
      <c r="C37" s="37"/>
      <c r="D37" s="37"/>
      <c r="E37" s="37"/>
    </row>
    <row r="48" spans="2:6" x14ac:dyDescent="0.25">
      <c r="D48" s="87"/>
    </row>
    <row r="49" spans="4:4" x14ac:dyDescent="0.25">
      <c r="D49" s="30"/>
    </row>
  </sheetData>
  <sheetProtection sheet="1" objects="1" scenarios="1"/>
  <mergeCells count="1">
    <mergeCell ref="B35:F35"/>
  </mergeCells>
  <conditionalFormatting sqref="C10">
    <cfRule type="cellIs" dxfId="7" priority="7" operator="lessThan">
      <formula>$C$11</formula>
    </cfRule>
  </conditionalFormatting>
  <conditionalFormatting sqref="C11">
    <cfRule type="cellIs" dxfId="6" priority="6" operator="greaterThan">
      <formula>$C$10</formula>
    </cfRule>
  </conditionalFormatting>
  <conditionalFormatting sqref="I11">
    <cfRule type="cellIs" dxfId="5" priority="5" operator="lessThan">
      <formula>$I$12</formula>
    </cfRule>
  </conditionalFormatting>
  <conditionalFormatting sqref="I12">
    <cfRule type="cellIs" dxfId="4" priority="4" operator="greaterThan">
      <formula>$I$11</formula>
    </cfRule>
  </conditionalFormatting>
  <conditionalFormatting sqref="I6">
    <cfRule type="cellIs" dxfId="3" priority="2" operator="equal">
      <formula>$R$2</formula>
    </cfRule>
    <cfRule type="cellIs" dxfId="2" priority="3" operator="greaterThan">
      <formula>$R$2</formula>
    </cfRule>
  </conditionalFormatting>
  <conditionalFormatting sqref="G2">
    <cfRule type="cellIs" dxfId="1" priority="1" operator="lessThan">
      <formula>$I$3</formula>
    </cfRule>
  </conditionalFormatting>
  <hyperlinks>
    <hyperlink ref="B35" r:id="rId1" xr:uid="{00000000-0004-0000-0000-000000000000}"/>
    <hyperlink ref="B37" r:id="rId2" display="http://www.ti.com/thesignal-topics" xr:uid="{00000000-0004-0000-0000-000001000000}"/>
  </hyperlinks>
  <pageMargins left="0.7" right="0.7" top="0.75" bottom="0.75" header="0.3" footer="0.3"/>
  <pageSetup orientation="portrait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19" zoomScaleNormal="100" workbookViewId="0">
      <selection activeCell="B4" sqref="B4"/>
    </sheetView>
  </sheetViews>
  <sheetFormatPr baseColWidth="10" defaultColWidth="9.140625" defaultRowHeight="15" x14ac:dyDescent="0.25"/>
  <cols>
    <col min="1" max="1" width="5.85546875" style="1" customWidth="1"/>
    <col min="2" max="2" width="12" style="1" customWidth="1"/>
    <col min="3" max="3" width="10.7109375" customWidth="1"/>
    <col min="4" max="4" width="12.7109375" style="1" customWidth="1"/>
    <col min="5" max="5" width="14.7109375" style="1" customWidth="1"/>
    <col min="6" max="6" width="11.85546875" customWidth="1"/>
    <col min="7" max="7" width="8.42578125" customWidth="1"/>
    <col min="8" max="8" width="8.85546875" customWidth="1"/>
    <col min="9" max="9" width="12.42578125" customWidth="1"/>
    <col min="10" max="10" width="12" customWidth="1"/>
    <col min="11" max="11" width="11.42578125" customWidth="1"/>
    <col min="12" max="12" width="13.140625" bestFit="1" customWidth="1"/>
    <col min="14" max="14" width="14.42578125" customWidth="1"/>
    <col min="15" max="15" width="11.5703125" customWidth="1"/>
  </cols>
  <sheetData>
    <row r="1" spans="1:15" ht="15.75" x14ac:dyDescent="0.25">
      <c r="B1" s="4" t="s">
        <v>69</v>
      </c>
      <c r="I1" t="s">
        <v>70</v>
      </c>
    </row>
    <row r="2" spans="1:15" ht="15.75" thickBot="1" x14ac:dyDescent="0.3">
      <c r="A2" s="25" t="s">
        <v>47</v>
      </c>
      <c r="B2" s="21"/>
    </row>
    <row r="3" spans="1:15" x14ac:dyDescent="0.25">
      <c r="A3" s="65"/>
      <c r="B3" s="67" t="s">
        <v>51</v>
      </c>
      <c r="C3" s="68" t="s">
        <v>61</v>
      </c>
      <c r="D3" s="69" t="s">
        <v>60</v>
      </c>
    </row>
    <row r="4" spans="1:15" ht="15.75" thickBot="1" x14ac:dyDescent="0.3">
      <c r="A4" s="21"/>
      <c r="B4" s="82">
        <v>1</v>
      </c>
      <c r="C4" s="83">
        <v>9.9999999999999995E-8</v>
      </c>
      <c r="D4" s="84">
        <v>1E-8</v>
      </c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s="44" customFormat="1" x14ac:dyDescent="0.25">
      <c r="A5" s="47"/>
      <c r="B5" s="47"/>
      <c r="D5" s="47"/>
      <c r="E5" s="47"/>
    </row>
    <row r="6" spans="1:15" x14ac:dyDescent="0.25">
      <c r="A6" s="47"/>
      <c r="B6" s="81" t="s">
        <v>65</v>
      </c>
      <c r="C6" s="44"/>
      <c r="D6" s="47"/>
      <c r="E6" s="47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.75" thickBot="1" x14ac:dyDescent="0.3">
      <c r="A7" s="28"/>
      <c r="B7" s="28" t="s">
        <v>51</v>
      </c>
      <c r="C7" s="28" t="s">
        <v>52</v>
      </c>
      <c r="D7" s="28" t="s">
        <v>53</v>
      </c>
      <c r="E7" s="28" t="s">
        <v>14</v>
      </c>
    </row>
    <row r="8" spans="1:15" x14ac:dyDescent="0.25">
      <c r="A8" s="43">
        <v>0.01</v>
      </c>
      <c r="B8" s="43">
        <v>0.01</v>
      </c>
      <c r="C8" s="45">
        <f t="shared" ref="C8:C26" si="0">C$4/SQRT(B8/B$4)</f>
        <v>9.9999999999999995E-7</v>
      </c>
      <c r="D8" s="45">
        <f t="shared" ref="D8:D26" si="1">D$4</f>
        <v>1E-8</v>
      </c>
      <c r="E8" s="46">
        <f>SQRT(C8*C8+D8*D8)</f>
        <v>1.0000499987500626E-6</v>
      </c>
    </row>
    <row r="9" spans="1:15" x14ac:dyDescent="0.25">
      <c r="A9" s="43"/>
      <c r="B9" s="43">
        <v>3.3000000000000002E-2</v>
      </c>
      <c r="C9" s="45">
        <f t="shared" si="0"/>
        <v>5.5048188256318023E-7</v>
      </c>
      <c r="D9" s="45">
        <f t="shared" si="1"/>
        <v>1E-8</v>
      </c>
      <c r="E9" s="46">
        <f t="shared" ref="E9:E26" si="2">SQRT(C9*C9+D9*D9)</f>
        <v>5.5057270458160475E-7</v>
      </c>
    </row>
    <row r="10" spans="1:15" x14ac:dyDescent="0.25">
      <c r="A10" s="43">
        <v>0.1</v>
      </c>
      <c r="B10" s="43">
        <v>0.1</v>
      </c>
      <c r="C10" s="45">
        <f t="shared" si="0"/>
        <v>3.1622776601683792E-7</v>
      </c>
      <c r="D10" s="45">
        <f t="shared" si="1"/>
        <v>1E-8</v>
      </c>
      <c r="E10" s="46">
        <f t="shared" si="2"/>
        <v>3.1638584039112746E-7</v>
      </c>
    </row>
    <row r="11" spans="1:15" x14ac:dyDescent="0.25">
      <c r="A11" s="43"/>
      <c r="B11" s="43">
        <v>0.33</v>
      </c>
      <c r="C11" s="45">
        <f t="shared" si="0"/>
        <v>1.7407765595569785E-7</v>
      </c>
      <c r="D11" s="45">
        <f t="shared" si="1"/>
        <v>1E-8</v>
      </c>
      <c r="E11" s="46">
        <f t="shared" si="2"/>
        <v>1.7436464751500032E-7</v>
      </c>
    </row>
    <row r="12" spans="1:15" x14ac:dyDescent="0.25">
      <c r="A12" s="43">
        <v>1</v>
      </c>
      <c r="B12" s="43">
        <v>1</v>
      </c>
      <c r="C12" s="45">
        <f t="shared" si="0"/>
        <v>9.9999999999999995E-8</v>
      </c>
      <c r="D12" s="45">
        <f t="shared" si="1"/>
        <v>1E-8</v>
      </c>
      <c r="E12" s="46">
        <f t="shared" si="2"/>
        <v>1.0049875621120889E-7</v>
      </c>
    </row>
    <row r="13" spans="1:15" x14ac:dyDescent="0.25">
      <c r="A13" s="42"/>
      <c r="B13" s="43">
        <v>3.3</v>
      </c>
      <c r="C13" s="45">
        <f t="shared" si="0"/>
        <v>5.5048188256318031E-8</v>
      </c>
      <c r="D13" s="45">
        <f t="shared" si="1"/>
        <v>1E-8</v>
      </c>
      <c r="E13" s="46">
        <f t="shared" si="2"/>
        <v>5.5949111076969135E-8</v>
      </c>
    </row>
    <row r="14" spans="1:15" x14ac:dyDescent="0.25">
      <c r="A14" s="1">
        <v>10</v>
      </c>
      <c r="B14" s="1">
        <v>10</v>
      </c>
      <c r="C14" s="45">
        <f t="shared" si="0"/>
        <v>3.1622776601683792E-8</v>
      </c>
      <c r="D14" s="45">
        <f t="shared" si="1"/>
        <v>1E-8</v>
      </c>
      <c r="E14" s="46">
        <f t="shared" si="2"/>
        <v>3.3166247903553997E-8</v>
      </c>
    </row>
    <row r="15" spans="1:15" x14ac:dyDescent="0.25">
      <c r="B15" s="1">
        <v>33</v>
      </c>
      <c r="C15" s="45">
        <f t="shared" si="0"/>
        <v>1.7407765595569784E-8</v>
      </c>
      <c r="D15" s="45">
        <f t="shared" si="1"/>
        <v>1E-8</v>
      </c>
      <c r="E15" s="46">
        <f t="shared" si="2"/>
        <v>2.0075614636426526E-8</v>
      </c>
    </row>
    <row r="16" spans="1:15" x14ac:dyDescent="0.25">
      <c r="A16" s="1">
        <v>100</v>
      </c>
      <c r="B16" s="1">
        <v>100</v>
      </c>
      <c r="C16" s="45">
        <f t="shared" si="0"/>
        <v>1E-8</v>
      </c>
      <c r="D16" s="45">
        <f t="shared" si="1"/>
        <v>1E-8</v>
      </c>
      <c r="E16" s="46">
        <f t="shared" si="2"/>
        <v>1.4142135623730952E-8</v>
      </c>
    </row>
    <row r="17" spans="1:11" x14ac:dyDescent="0.25">
      <c r="B17" s="1">
        <v>330</v>
      </c>
      <c r="C17" s="45">
        <f t="shared" si="0"/>
        <v>5.5048188256318031E-9</v>
      </c>
      <c r="D17" s="45">
        <f t="shared" si="1"/>
        <v>1E-8</v>
      </c>
      <c r="E17" s="46">
        <f t="shared" si="2"/>
        <v>1.1415035273840826E-8</v>
      </c>
    </row>
    <row r="18" spans="1:11" x14ac:dyDescent="0.25">
      <c r="A18" s="1" t="s">
        <v>0</v>
      </c>
      <c r="B18" s="1">
        <v>1000</v>
      </c>
      <c r="C18" s="45">
        <f t="shared" si="0"/>
        <v>3.1622776601683791E-9</v>
      </c>
      <c r="D18" s="45">
        <f t="shared" si="1"/>
        <v>1E-8</v>
      </c>
      <c r="E18" s="46">
        <f t="shared" si="2"/>
        <v>1.0488088481701515E-8</v>
      </c>
    </row>
    <row r="19" spans="1:11" x14ac:dyDescent="0.25">
      <c r="B19" s="1">
        <v>3300</v>
      </c>
      <c r="C19" s="45">
        <f t="shared" si="0"/>
        <v>1.7407765595569782E-9</v>
      </c>
      <c r="D19" s="45">
        <f t="shared" si="1"/>
        <v>1E-8</v>
      </c>
      <c r="E19" s="46">
        <f t="shared" si="2"/>
        <v>1.0150384378451047E-8</v>
      </c>
    </row>
    <row r="20" spans="1:11" x14ac:dyDescent="0.25">
      <c r="A20" s="1" t="s">
        <v>1</v>
      </c>
      <c r="B20" s="1">
        <v>10000</v>
      </c>
      <c r="C20" s="45">
        <f t="shared" si="0"/>
        <v>9.9999999999999986E-10</v>
      </c>
      <c r="D20" s="45">
        <f t="shared" si="1"/>
        <v>1E-8</v>
      </c>
      <c r="E20" s="46">
        <f t="shared" si="2"/>
        <v>1.0049875621120891E-8</v>
      </c>
    </row>
    <row r="21" spans="1:11" x14ac:dyDescent="0.25">
      <c r="B21" s="1">
        <v>33000</v>
      </c>
      <c r="C21" s="45">
        <f t="shared" si="0"/>
        <v>5.5048188256318027E-10</v>
      </c>
      <c r="D21" s="45">
        <f t="shared" si="1"/>
        <v>1E-8</v>
      </c>
      <c r="E21" s="46">
        <f t="shared" si="2"/>
        <v>1.0015140054089624E-8</v>
      </c>
    </row>
    <row r="22" spans="1:11" x14ac:dyDescent="0.25">
      <c r="A22" s="1" t="s">
        <v>2</v>
      </c>
      <c r="B22" s="1">
        <v>100000</v>
      </c>
      <c r="C22" s="45">
        <f t="shared" si="0"/>
        <v>3.162277660168379E-10</v>
      </c>
      <c r="D22" s="45">
        <f t="shared" si="1"/>
        <v>1E-8</v>
      </c>
      <c r="E22" s="46">
        <f t="shared" si="2"/>
        <v>1.000499875062461E-8</v>
      </c>
    </row>
    <row r="23" spans="1:11" x14ac:dyDescent="0.25">
      <c r="B23" s="1">
        <v>330000</v>
      </c>
      <c r="C23" s="45">
        <f t="shared" si="0"/>
        <v>1.7407765595569781E-10</v>
      </c>
      <c r="D23" s="45">
        <f t="shared" si="1"/>
        <v>1E-8</v>
      </c>
      <c r="E23" s="46">
        <f t="shared" si="2"/>
        <v>1.0001515036748334E-8</v>
      </c>
    </row>
    <row r="24" spans="1:11" x14ac:dyDescent="0.25">
      <c r="A24" s="3" t="s">
        <v>3</v>
      </c>
      <c r="B24" s="3">
        <v>1000000</v>
      </c>
      <c r="C24" s="45">
        <f t="shared" si="0"/>
        <v>9.9999999999999991E-11</v>
      </c>
      <c r="D24" s="45">
        <f t="shared" si="1"/>
        <v>1E-8</v>
      </c>
      <c r="E24" s="46">
        <f t="shared" si="2"/>
        <v>1.0000499987500625E-8</v>
      </c>
    </row>
    <row r="25" spans="1:11" ht="15.75" thickBot="1" x14ac:dyDescent="0.3">
      <c r="A25" s="3"/>
      <c r="B25" s="3">
        <v>3300000</v>
      </c>
      <c r="C25" s="45">
        <f t="shared" si="0"/>
        <v>5.5048188256318031E-11</v>
      </c>
      <c r="D25" s="45">
        <f t="shared" si="1"/>
        <v>1E-8</v>
      </c>
      <c r="E25" s="46">
        <f t="shared" si="2"/>
        <v>1.000015151400369E-8</v>
      </c>
    </row>
    <row r="26" spans="1:11" ht="15.75" thickBot="1" x14ac:dyDescent="0.3">
      <c r="A26" s="3" t="s">
        <v>4</v>
      </c>
      <c r="B26" s="3">
        <v>10000000</v>
      </c>
      <c r="C26" s="45">
        <f t="shared" si="0"/>
        <v>3.1622776601683787E-11</v>
      </c>
      <c r="D26" s="45">
        <f t="shared" si="1"/>
        <v>1E-8</v>
      </c>
      <c r="E26" s="46">
        <f t="shared" si="2"/>
        <v>1.0000049999875001E-8</v>
      </c>
      <c r="G26" s="70" t="s">
        <v>63</v>
      </c>
      <c r="H26" s="71"/>
      <c r="I26" s="72" t="s">
        <v>61</v>
      </c>
      <c r="J26" s="74" t="s">
        <v>64</v>
      </c>
      <c r="K26" s="73"/>
    </row>
    <row r="27" spans="1:11" x14ac:dyDescent="0.25">
      <c r="G27" s="64" t="s">
        <v>54</v>
      </c>
      <c r="H27" s="85">
        <v>10</v>
      </c>
      <c r="I27" s="42" t="s">
        <v>10</v>
      </c>
      <c r="J27" s="76" t="s">
        <v>10</v>
      </c>
      <c r="K27" s="78" t="s">
        <v>62</v>
      </c>
    </row>
    <row r="28" spans="1:11" ht="15.75" thickBot="1" x14ac:dyDescent="0.3">
      <c r="G28" s="66" t="s">
        <v>55</v>
      </c>
      <c r="H28" s="86">
        <v>100</v>
      </c>
      <c r="I28" s="80">
        <f>C4*SQRT(B4*LN(H28/H27))</f>
        <v>1.5174271293851465E-7</v>
      </c>
      <c r="J28" s="77">
        <f>D4*SQRT(H28-H27)</f>
        <v>9.4868329805051389E-8</v>
      </c>
      <c r="K28" s="79">
        <f>SQRT(I28*I28+J28*J28)</f>
        <v>1.7895767915890188E-7</v>
      </c>
    </row>
    <row r="29" spans="1:11" ht="15.75" thickBot="1" x14ac:dyDescent="0.3">
      <c r="D29" s="47"/>
      <c r="E29" s="47"/>
      <c r="I29" s="75">
        <f>I28*I28/K28/K28</f>
        <v>0.71897702204108982</v>
      </c>
      <c r="J29" s="75">
        <f>J28*J28/K28/K28</f>
        <v>0.28102297795891013</v>
      </c>
      <c r="K29" s="75">
        <v>1</v>
      </c>
    </row>
    <row r="30" spans="1:11" x14ac:dyDescent="0.25">
      <c r="D30" s="47"/>
      <c r="E30" s="47"/>
    </row>
    <row r="31" spans="1:11" x14ac:dyDescent="0.25">
      <c r="B31" s="31" t="s">
        <v>68</v>
      </c>
    </row>
    <row r="32" spans="1:11" x14ac:dyDescent="0.25">
      <c r="B32" s="118" t="s">
        <v>42</v>
      </c>
      <c r="C32" s="118"/>
      <c r="D32" s="118"/>
      <c r="E32" s="118"/>
    </row>
    <row r="33" spans="2:5" x14ac:dyDescent="0.25">
      <c r="B33" s="118" t="s">
        <v>43</v>
      </c>
      <c r="C33" s="118"/>
      <c r="D33" s="118"/>
      <c r="E33" s="118"/>
    </row>
    <row r="34" spans="2:5" x14ac:dyDescent="0.25">
      <c r="B34" s="118" t="s">
        <v>49</v>
      </c>
      <c r="C34" s="118"/>
      <c r="D34" s="118"/>
      <c r="E34" s="118"/>
    </row>
    <row r="35" spans="2:5" x14ac:dyDescent="0.25">
      <c r="B35" s="118" t="s">
        <v>44</v>
      </c>
      <c r="C35" s="118"/>
      <c r="D35" s="118"/>
      <c r="E35" s="118"/>
    </row>
  </sheetData>
  <sheetProtection sheet="1" objects="1" scenarios="1"/>
  <mergeCells count="4">
    <mergeCell ref="B32:E32"/>
    <mergeCell ref="B33:E33"/>
    <mergeCell ref="B34:E34"/>
    <mergeCell ref="B35:E35"/>
  </mergeCells>
  <hyperlinks>
    <hyperlink ref="B32" r:id="rId1" display="http://e2e.ti.com/blogs_/b/thesignal/archive/2012/12/02/resistor-noise-reviewing-basics-plus-a-fun-quiz.aspx" xr:uid="{00000000-0004-0000-0100-000000000000}"/>
    <hyperlink ref="B33" r:id="rId2" display="http://e2e.ti.com/blogs_/b/thesignal/archive/2013/01/07/op-amp-noise-the-non-inverting-amplifier.aspx" xr:uid="{00000000-0004-0000-0100-000001000000}"/>
    <hyperlink ref="B35" r:id="rId3" display="http://www.ti.com/thesignal-topics" xr:uid="{00000000-0004-0000-0100-000002000000}"/>
    <hyperlink ref="B34" r:id="rId4" xr:uid="{00000000-0004-0000-0100-000003000000}"/>
  </hyperlinks>
  <pageMargins left="0.7" right="0.7" top="0.75" bottom="0.75" header="0.3" footer="0.3"/>
  <pageSetup orientation="portrait" horizontalDpi="300" verticalDpi="300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opLeftCell="A31" zoomScaleNormal="100" workbookViewId="0">
      <selection activeCell="B5" sqref="B5"/>
    </sheetView>
  </sheetViews>
  <sheetFormatPr baseColWidth="10" defaultColWidth="9.140625" defaultRowHeight="15" x14ac:dyDescent="0.25"/>
  <cols>
    <col min="1" max="1" width="16.28515625" style="1" customWidth="1"/>
    <col min="2" max="2" width="9.85546875" style="1" customWidth="1"/>
    <col min="3" max="3" width="10.7109375" customWidth="1"/>
    <col min="4" max="4" width="7.85546875" customWidth="1"/>
    <col min="5" max="5" width="14.7109375" style="1" customWidth="1"/>
    <col min="6" max="6" width="11.85546875" customWidth="1"/>
    <col min="7" max="7" width="11.42578125" customWidth="1"/>
    <col min="10" max="10" width="12" bestFit="1" customWidth="1"/>
    <col min="11" max="11" width="11" bestFit="1" customWidth="1"/>
    <col min="13" max="13" width="13.140625" bestFit="1" customWidth="1"/>
    <col min="15" max="15" width="14.42578125" customWidth="1"/>
    <col min="16" max="16" width="11.5703125" customWidth="1"/>
  </cols>
  <sheetData>
    <row r="1" spans="1:17" ht="15.75" x14ac:dyDescent="0.25">
      <c r="B1" s="4" t="s">
        <v>41</v>
      </c>
      <c r="J1" t="s">
        <v>50</v>
      </c>
    </row>
    <row r="2" spans="1:17" ht="15.75" thickBot="1" x14ac:dyDescent="0.3">
      <c r="A2" s="25" t="s">
        <v>47</v>
      </c>
      <c r="B2" s="21"/>
      <c r="C2" s="22"/>
      <c r="D2" s="22"/>
      <c r="E2" s="21"/>
      <c r="F2" s="22"/>
      <c r="G2" s="22"/>
      <c r="H2" s="22"/>
      <c r="I2" s="22"/>
      <c r="J2" s="22"/>
      <c r="L2" s="31" t="s">
        <v>68</v>
      </c>
    </row>
    <row r="3" spans="1:17" x14ac:dyDescent="0.25">
      <c r="A3" s="14"/>
      <c r="B3" s="5"/>
      <c r="C3" s="14" t="s">
        <v>39</v>
      </c>
      <c r="D3" s="1"/>
      <c r="E3" s="6" t="s">
        <v>8</v>
      </c>
      <c r="F3" s="7" t="s">
        <v>17</v>
      </c>
      <c r="L3" s="37" t="s">
        <v>42</v>
      </c>
    </row>
    <row r="4" spans="1:17" ht="15.75" thickBot="1" x14ac:dyDescent="0.3">
      <c r="A4" s="26" t="s">
        <v>27</v>
      </c>
      <c r="B4" s="27" t="s">
        <v>24</v>
      </c>
      <c r="C4" s="28" t="s">
        <v>16</v>
      </c>
      <c r="D4" s="28" t="s">
        <v>40</v>
      </c>
      <c r="E4" s="26" t="s">
        <v>9</v>
      </c>
      <c r="F4" s="26" t="s">
        <v>10</v>
      </c>
      <c r="G4" s="29" t="s">
        <v>23</v>
      </c>
      <c r="H4" s="22"/>
      <c r="I4" s="22"/>
      <c r="J4" s="22"/>
      <c r="L4" s="37" t="s">
        <v>43</v>
      </c>
    </row>
    <row r="5" spans="1:17" x14ac:dyDescent="0.25">
      <c r="A5" s="15" t="s">
        <v>15</v>
      </c>
      <c r="B5" s="33">
        <v>5000000000000</v>
      </c>
      <c r="C5" s="17">
        <f>SQRT(4*1.38E-23*($B$12+273)*B5)</f>
        <v>2.8678912113258407E-4</v>
      </c>
      <c r="D5" s="1"/>
      <c r="E5" s="17">
        <f>C5</f>
        <v>2.8678912113258407E-4</v>
      </c>
      <c r="F5" s="9">
        <f t="shared" ref="F5:F10" si="0">E5*E5/$E$13/$E$13</f>
        <v>2.0561999577204155E-8</v>
      </c>
      <c r="G5" t="s">
        <v>37</v>
      </c>
      <c r="L5" s="37" t="s">
        <v>49</v>
      </c>
    </row>
    <row r="6" spans="1:17" x14ac:dyDescent="0.25">
      <c r="A6" s="15" t="s">
        <v>25</v>
      </c>
      <c r="B6" s="33">
        <v>1.0000000000000001E-9</v>
      </c>
      <c r="C6" s="16"/>
      <c r="D6" s="1"/>
      <c r="E6" s="17">
        <f>B6</f>
        <v>1.0000000000000001E-9</v>
      </c>
      <c r="F6" s="9">
        <f t="shared" si="0"/>
        <v>2.4999999485950007E-19</v>
      </c>
      <c r="G6" t="s">
        <v>38</v>
      </c>
      <c r="J6" s="12"/>
      <c r="K6" s="12"/>
      <c r="M6" s="37" t="s">
        <v>44</v>
      </c>
    </row>
    <row r="7" spans="1:17" x14ac:dyDescent="0.25">
      <c r="A7" s="15" t="s">
        <v>26</v>
      </c>
      <c r="B7" s="33">
        <v>4.0000000000000001E-13</v>
      </c>
      <c r="C7" s="19"/>
      <c r="D7" s="1"/>
      <c r="E7" s="17">
        <f>B7*B5</f>
        <v>2</v>
      </c>
      <c r="F7" s="9">
        <f>E7*E7/$E$13/$E$13</f>
        <v>0.99999997943800023</v>
      </c>
      <c r="G7" t="s">
        <v>31</v>
      </c>
      <c r="J7" s="12"/>
      <c r="K7" s="12"/>
    </row>
    <row r="8" spans="1:17" x14ac:dyDescent="0.25">
      <c r="A8" s="15"/>
      <c r="B8" s="34"/>
      <c r="C8" s="16"/>
      <c r="D8" s="1"/>
      <c r="E8" s="17">
        <f>B7*B10/D11</f>
        <v>3.6363636363636364E-10</v>
      </c>
      <c r="F8" s="9">
        <f>P8*P8/$E$13/$E$13</f>
        <v>3.305785055993389E-20</v>
      </c>
      <c r="G8" t="s">
        <v>18</v>
      </c>
      <c r="J8" s="13"/>
      <c r="K8" s="12"/>
      <c r="P8" s="17">
        <f>+B7*B9*B10/(B9+B10)</f>
        <v>3.6363636363636364E-10</v>
      </c>
      <c r="Q8" t="s">
        <v>45</v>
      </c>
    </row>
    <row r="9" spans="1:17" x14ac:dyDescent="0.25">
      <c r="A9" s="15" t="s">
        <v>11</v>
      </c>
      <c r="B9" s="41">
        <v>1000</v>
      </c>
      <c r="C9" s="17">
        <f>SQRT(4*1.38E-23*($B$12+273)*B9)</f>
        <v>4.055810646467608E-9</v>
      </c>
      <c r="D9" s="1"/>
      <c r="E9" s="17">
        <f>C9*B10/B9/D11</f>
        <v>3.6871005876978254E-9</v>
      </c>
      <c r="F9" s="9">
        <f t="shared" si="0"/>
        <v>3.3986776160668026E-18</v>
      </c>
      <c r="G9" t="s">
        <v>19</v>
      </c>
      <c r="J9" s="12"/>
      <c r="K9" s="12"/>
      <c r="P9" s="17">
        <f>SQRT(E9*E9+E10*E10)</f>
        <v>3.8670637204708454E-9</v>
      </c>
      <c r="Q9" t="s">
        <v>46</v>
      </c>
    </row>
    <row r="10" spans="1:17" x14ac:dyDescent="0.25">
      <c r="A10" s="15" t="s">
        <v>12</v>
      </c>
      <c r="B10" s="32">
        <v>10000</v>
      </c>
      <c r="C10" s="17">
        <f>SQRT(4*1.38E-23*($B$12+273)*B10)</f>
        <v>1.282559940119759E-8</v>
      </c>
      <c r="D10" s="1"/>
      <c r="E10" s="17">
        <f>C10/D11</f>
        <v>1.1659635819270537E-9</v>
      </c>
      <c r="F10" s="9">
        <f t="shared" si="0"/>
        <v>3.3986776160668033E-19</v>
      </c>
      <c r="G10" t="s">
        <v>20</v>
      </c>
      <c r="J10" s="12"/>
      <c r="K10" s="12"/>
      <c r="P10" s="17">
        <f>SQRT(4*1.38E-23*($B$12+273)*(B9*B10/(B9+B10)))</f>
        <v>3.8670637204708454E-9</v>
      </c>
      <c r="Q10" t="s">
        <v>48</v>
      </c>
    </row>
    <row r="11" spans="1:17" x14ac:dyDescent="0.25">
      <c r="A11" s="8"/>
      <c r="B11" s="35"/>
      <c r="D11" s="40">
        <f>1+B10/B9</f>
        <v>11</v>
      </c>
      <c r="E11" s="17"/>
      <c r="G11" t="s">
        <v>29</v>
      </c>
    </row>
    <row r="12" spans="1:17" x14ac:dyDescent="0.25">
      <c r="A12" s="15" t="s">
        <v>7</v>
      </c>
      <c r="B12" s="32">
        <v>25</v>
      </c>
      <c r="D12" s="1"/>
      <c r="E12" s="17"/>
      <c r="F12" s="11"/>
    </row>
    <row r="13" spans="1:17" ht="15.75" thickBot="1" x14ac:dyDescent="0.3">
      <c r="A13" s="21"/>
      <c r="B13" s="36"/>
      <c r="C13" s="22"/>
      <c r="D13" s="23"/>
      <c r="E13" s="38">
        <f>+SQRT(E5*E5+E6*E6+E7*E7+E8*E8+E9*E9+E10*E10)</f>
        <v>2.0000000205620001</v>
      </c>
      <c r="F13" s="24">
        <v>1</v>
      </c>
      <c r="G13" s="22" t="s">
        <v>28</v>
      </c>
      <c r="H13" s="22"/>
      <c r="I13" s="22"/>
      <c r="J13" s="22"/>
      <c r="K13" s="22"/>
    </row>
    <row r="14" spans="1:17" x14ac:dyDescent="0.25">
      <c r="B14"/>
      <c r="D14" s="10"/>
      <c r="E14" s="17"/>
      <c r="F14" s="9"/>
    </row>
    <row r="15" spans="1:17" x14ac:dyDescent="0.25">
      <c r="A15"/>
      <c r="B15" s="15"/>
      <c r="D15" s="14"/>
      <c r="E15" s="39">
        <f>E13*D11</f>
        <v>22.000000226182003</v>
      </c>
      <c r="F15" s="18" t="s">
        <v>30</v>
      </c>
    </row>
    <row r="16" spans="1:17" x14ac:dyDescent="0.25">
      <c r="B16"/>
      <c r="D16" s="8"/>
    </row>
    <row r="17" spans="1:17" x14ac:dyDescent="0.25">
      <c r="A17" s="14" t="s">
        <v>32</v>
      </c>
      <c r="B17" s="1">
        <f>B9+B10</f>
        <v>11000</v>
      </c>
      <c r="C17" t="s">
        <v>35</v>
      </c>
      <c r="P17" s="1">
        <v>2000</v>
      </c>
      <c r="Q17" t="s">
        <v>36</v>
      </c>
    </row>
    <row r="18" spans="1:17" x14ac:dyDescent="0.25">
      <c r="A18" s="14" t="s">
        <v>33</v>
      </c>
      <c r="B18" s="20">
        <f>20*LOG10(E13/C5)</f>
        <v>76.869346541164532</v>
      </c>
      <c r="C18" s="2" t="s">
        <v>34</v>
      </c>
    </row>
    <row r="20" spans="1:17" ht="15.75" thickBot="1" x14ac:dyDescent="0.3">
      <c r="A20" s="21"/>
      <c r="B20" s="21"/>
      <c r="C20" s="22"/>
      <c r="D20" s="22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7" x14ac:dyDescent="0.25">
      <c r="A21" s="18" t="s">
        <v>22</v>
      </c>
    </row>
    <row r="22" spans="1:17" ht="15.75" thickBot="1" x14ac:dyDescent="0.3">
      <c r="A22" s="28" t="s">
        <v>6</v>
      </c>
      <c r="B22" s="28"/>
      <c r="C22" s="28" t="s">
        <v>13</v>
      </c>
      <c r="D22" s="29"/>
      <c r="E22" s="28" t="s">
        <v>14</v>
      </c>
    </row>
    <row r="23" spans="1:17" x14ac:dyDescent="0.25">
      <c r="A23" s="1">
        <v>10</v>
      </c>
      <c r="B23" s="1">
        <v>10</v>
      </c>
      <c r="C23" s="16">
        <f t="shared" ref="C23:C39" si="1">SQRT(4*1.38E-23*(B$12+273)*$A23)</f>
        <v>4.0558106464676084E-10</v>
      </c>
      <c r="D23" s="16"/>
      <c r="E23" s="17">
        <f>SQRT(C23*C23+B$6*B$6+B$7*B$7*A23*A23+E$8*E$8+E$9*E$9+E$10*E$10)</f>
        <v>4.0312436323224742E-9</v>
      </c>
    </row>
    <row r="24" spans="1:17" x14ac:dyDescent="0.25">
      <c r="A24" s="1">
        <v>33</v>
      </c>
      <c r="C24" s="16">
        <f t="shared" si="1"/>
        <v>7.3677459239580188E-10</v>
      </c>
      <c r="D24" s="16"/>
      <c r="E24" s="17">
        <f t="shared" ref="E24:E39" si="2">SQRT(C24*C24+B$6*B$6+B$7*B$7*A24*A24+E$8*E$8+E$9*E$9+E$10*E$10)</f>
        <v>4.0779191094405603E-9</v>
      </c>
    </row>
    <row r="25" spans="1:17" x14ac:dyDescent="0.25">
      <c r="A25" s="1">
        <v>100</v>
      </c>
      <c r="B25" s="1">
        <v>100</v>
      </c>
      <c r="C25" s="16">
        <f t="shared" si="1"/>
        <v>1.2825599401197591E-9</v>
      </c>
      <c r="D25" s="16"/>
      <c r="E25" s="17">
        <f t="shared" si="2"/>
        <v>4.2110536951148576E-9</v>
      </c>
    </row>
    <row r="26" spans="1:17" x14ac:dyDescent="0.25">
      <c r="A26" s="1">
        <v>330</v>
      </c>
      <c r="C26" s="16">
        <f t="shared" si="1"/>
        <v>2.3298858341129078E-9</v>
      </c>
      <c r="D26" s="16"/>
      <c r="E26" s="17">
        <f t="shared" si="2"/>
        <v>4.6402807267600197E-9</v>
      </c>
    </row>
    <row r="27" spans="1:17" x14ac:dyDescent="0.25">
      <c r="A27" s="1">
        <v>1000</v>
      </c>
      <c r="B27" s="1" t="s">
        <v>0</v>
      </c>
      <c r="C27" s="16">
        <f t="shared" si="1"/>
        <v>4.055810646467608E-9</v>
      </c>
      <c r="D27" s="16"/>
      <c r="E27" s="17">
        <f t="shared" si="2"/>
        <v>5.7180427790582758E-9</v>
      </c>
    </row>
    <row r="28" spans="1:17" x14ac:dyDescent="0.25">
      <c r="A28" s="1">
        <v>3300</v>
      </c>
      <c r="C28" s="16">
        <f t="shared" si="1"/>
        <v>7.3677459239580186E-9</v>
      </c>
      <c r="D28" s="16"/>
      <c r="E28" s="17">
        <f t="shared" si="2"/>
        <v>8.4919075138122233E-9</v>
      </c>
    </row>
    <row r="29" spans="1:17" x14ac:dyDescent="0.25">
      <c r="A29" s="1">
        <v>10000</v>
      </c>
      <c r="B29" s="1" t="s">
        <v>1</v>
      </c>
      <c r="C29" s="16">
        <f t="shared" si="1"/>
        <v>1.282559940119759E-8</v>
      </c>
      <c r="D29" s="16"/>
      <c r="E29" s="17">
        <f t="shared" si="2"/>
        <v>1.4020785043040224E-8</v>
      </c>
    </row>
    <row r="30" spans="1:17" x14ac:dyDescent="0.25">
      <c r="A30" s="1">
        <v>33000</v>
      </c>
      <c r="C30" s="16">
        <f t="shared" si="1"/>
        <v>2.329885834112908E-8</v>
      </c>
      <c r="D30" s="16"/>
      <c r="E30" s="17">
        <f t="shared" si="2"/>
        <v>2.7076986782563907E-8</v>
      </c>
    </row>
    <row r="31" spans="1:17" x14ac:dyDescent="0.25">
      <c r="A31" s="1">
        <v>100000</v>
      </c>
      <c r="B31" s="1" t="s">
        <v>2</v>
      </c>
      <c r="C31" s="16">
        <f t="shared" si="1"/>
        <v>4.0558106464676087E-8</v>
      </c>
      <c r="D31" s="16"/>
      <c r="E31" s="17">
        <f t="shared" si="2"/>
        <v>5.7105572523381127E-8</v>
      </c>
    </row>
    <row r="32" spans="1:17" x14ac:dyDescent="0.25">
      <c r="A32" s="1">
        <v>330000</v>
      </c>
      <c r="C32" s="16">
        <f t="shared" si="1"/>
        <v>7.3677459239580188E-8</v>
      </c>
      <c r="D32" s="16"/>
      <c r="E32" s="17">
        <f t="shared" si="2"/>
        <v>1.5122319403194452E-7</v>
      </c>
    </row>
    <row r="33" spans="1:5" x14ac:dyDescent="0.25">
      <c r="A33" s="3">
        <v>1000000</v>
      </c>
      <c r="B33" s="3" t="s">
        <v>3</v>
      </c>
      <c r="C33" s="16">
        <f t="shared" si="1"/>
        <v>1.2825599401197592E-7</v>
      </c>
      <c r="D33" s="16"/>
      <c r="E33" s="17">
        <f t="shared" si="2"/>
        <v>4.2007819083263914E-7</v>
      </c>
    </row>
    <row r="34" spans="1:5" x14ac:dyDescent="0.25">
      <c r="A34" s="3">
        <v>3300000</v>
      </c>
      <c r="B34" s="3"/>
      <c r="C34" s="16">
        <f t="shared" si="1"/>
        <v>2.3298858341129076E-7</v>
      </c>
      <c r="D34" s="16"/>
      <c r="E34" s="17">
        <f t="shared" si="2"/>
        <v>1.3404102977869212E-6</v>
      </c>
    </row>
    <row r="35" spans="1:5" x14ac:dyDescent="0.25">
      <c r="A35" s="3">
        <v>10000000</v>
      </c>
      <c r="B35" s="3" t="s">
        <v>4</v>
      </c>
      <c r="C35" s="16">
        <f t="shared" si="1"/>
        <v>4.0558106464676085E-7</v>
      </c>
      <c r="D35" s="16"/>
      <c r="E35" s="17">
        <f t="shared" si="2"/>
        <v>4.0205114210027094E-6</v>
      </c>
    </row>
    <row r="36" spans="1:5" x14ac:dyDescent="0.25">
      <c r="A36" s="3">
        <v>33000000</v>
      </c>
      <c r="B36" s="3"/>
      <c r="C36" s="16">
        <f t="shared" si="1"/>
        <v>7.3677459239580191E-7</v>
      </c>
      <c r="D36" s="16"/>
      <c r="E36" s="17">
        <f t="shared" si="2"/>
        <v>1.3220546618291291E-5</v>
      </c>
    </row>
    <row r="37" spans="1:5" x14ac:dyDescent="0.25">
      <c r="A37" s="3">
        <v>100000000</v>
      </c>
      <c r="B37" s="1" t="s">
        <v>5</v>
      </c>
      <c r="C37" s="16">
        <f t="shared" si="1"/>
        <v>1.282559940119759E-6</v>
      </c>
      <c r="D37" s="16"/>
      <c r="E37" s="17">
        <f t="shared" si="2"/>
        <v>4.0020556918743814E-5</v>
      </c>
    </row>
    <row r="38" spans="1:5" x14ac:dyDescent="0.25">
      <c r="A38" s="3">
        <v>330000000</v>
      </c>
      <c r="C38" s="16">
        <f t="shared" si="1"/>
        <v>2.3298858341129078E-6</v>
      </c>
      <c r="D38" s="16"/>
      <c r="E38" s="17">
        <f t="shared" si="2"/>
        <v>1.320205604596739E-4</v>
      </c>
    </row>
    <row r="39" spans="1:5" x14ac:dyDescent="0.25">
      <c r="A39" s="3">
        <v>1000000000</v>
      </c>
      <c r="B39" s="1" t="s">
        <v>21</v>
      </c>
      <c r="C39" s="16">
        <f t="shared" si="1"/>
        <v>4.0558106464676088E-6</v>
      </c>
      <c r="D39" s="16"/>
      <c r="E39" s="17">
        <f t="shared" si="2"/>
        <v>4.0002056149163938E-4</v>
      </c>
    </row>
    <row r="49" spans="2:5" x14ac:dyDescent="0.25">
      <c r="B49" s="31" t="s">
        <v>68</v>
      </c>
      <c r="D49" s="1"/>
    </row>
    <row r="50" spans="2:5" x14ac:dyDescent="0.25">
      <c r="B50" s="118" t="s">
        <v>42</v>
      </c>
      <c r="C50" s="118"/>
      <c r="D50" s="118"/>
      <c r="E50" s="118"/>
    </row>
    <row r="51" spans="2:5" x14ac:dyDescent="0.25">
      <c r="B51" s="118" t="s">
        <v>43</v>
      </c>
      <c r="C51" s="118"/>
      <c r="D51" s="118"/>
      <c r="E51" s="118"/>
    </row>
    <row r="52" spans="2:5" x14ac:dyDescent="0.25">
      <c r="B52" s="118" t="s">
        <v>49</v>
      </c>
      <c r="C52" s="118"/>
      <c r="D52" s="118"/>
      <c r="E52" s="118"/>
    </row>
    <row r="53" spans="2:5" x14ac:dyDescent="0.25">
      <c r="B53" s="118" t="s">
        <v>44</v>
      </c>
      <c r="C53" s="118"/>
      <c r="D53" s="118"/>
      <c r="E53" s="118"/>
    </row>
  </sheetData>
  <sheetProtection sheet="1" objects="1" scenarios="1"/>
  <mergeCells count="4">
    <mergeCell ref="B50:E50"/>
    <mergeCell ref="B51:E51"/>
    <mergeCell ref="B52:E52"/>
    <mergeCell ref="B53:E53"/>
  </mergeCells>
  <conditionalFormatting sqref="P17 B17">
    <cfRule type="cellIs" dxfId="0" priority="1" operator="lessThan">
      <formula>$P$17</formula>
    </cfRule>
  </conditionalFormatting>
  <hyperlinks>
    <hyperlink ref="L3" r:id="rId1" display="http://e2e.ti.com/blogs_/b/thesignal/archive/2012/12/02/resistor-noise-reviewing-basics-plus-a-fun-quiz.aspx" xr:uid="{00000000-0004-0000-0200-000000000000}"/>
    <hyperlink ref="L4" r:id="rId2" display="http://e2e.ti.com/blogs_/b/thesignal/archive/2013/01/07/op-amp-noise-the-non-inverting-amplifier.aspx" xr:uid="{00000000-0004-0000-0200-000001000000}"/>
    <hyperlink ref="M6" r:id="rId3" display="http://www.ti.com/thesignal-topics" xr:uid="{00000000-0004-0000-0200-000002000000}"/>
    <hyperlink ref="L5" r:id="rId4" xr:uid="{00000000-0004-0000-0200-000003000000}"/>
    <hyperlink ref="B50" r:id="rId5" display="http://e2e.ti.com/blogs_/b/thesignal/archive/2012/12/02/resistor-noise-reviewing-basics-plus-a-fun-quiz.aspx" xr:uid="{00000000-0004-0000-0200-000004000000}"/>
    <hyperlink ref="B51" r:id="rId6" display="http://e2e.ti.com/blogs_/b/thesignal/archive/2013/01/07/op-amp-noise-the-non-inverting-amplifier.aspx" xr:uid="{00000000-0004-0000-0200-000005000000}"/>
    <hyperlink ref="B53" r:id="rId7" display="http://www.ti.com/thesignal-topics" xr:uid="{00000000-0004-0000-0200-000006000000}"/>
    <hyperlink ref="B52" r:id="rId8" xr:uid="{00000000-0004-0000-0200-000007000000}"/>
  </hyperlinks>
  <pageMargins left="0.7" right="0.7" top="0.75" bottom="0.75" header="0.3" footer="0.3"/>
  <pageSetup orientation="portrait" horizontalDpi="300" verticalDpi="300" r:id="rId9"/>
  <drawing r:id="rId10"/>
  <legacy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7"/>
  <sheetViews>
    <sheetView topLeftCell="A10" workbookViewId="0">
      <selection activeCell="B37" sqref="B37:E37"/>
    </sheetView>
  </sheetViews>
  <sheetFormatPr baseColWidth="10" defaultColWidth="9.140625" defaultRowHeight="15" x14ac:dyDescent="0.25"/>
  <cols>
    <col min="1" max="1" width="11.28515625" customWidth="1"/>
    <col min="3" max="3" width="13.85546875" customWidth="1"/>
    <col min="4" max="4" width="14.7109375" customWidth="1"/>
    <col min="5" max="5" width="14.140625" customWidth="1"/>
  </cols>
  <sheetData>
    <row r="2" spans="1:5" x14ac:dyDescent="0.25">
      <c r="A2" s="31" t="s">
        <v>67</v>
      </c>
    </row>
    <row r="3" spans="1:5" x14ac:dyDescent="0.25">
      <c r="A3" s="62"/>
      <c r="B3" s="57"/>
      <c r="C3" s="51" t="s">
        <v>58</v>
      </c>
      <c r="D3" s="52" t="s">
        <v>58</v>
      </c>
      <c r="E3" s="53" t="s">
        <v>58</v>
      </c>
    </row>
    <row r="4" spans="1:5" x14ac:dyDescent="0.25">
      <c r="A4" s="56" t="s">
        <v>57</v>
      </c>
      <c r="B4" s="44"/>
      <c r="C4" s="54">
        <v>25</v>
      </c>
      <c r="D4" s="50">
        <v>125</v>
      </c>
      <c r="E4" s="55">
        <v>-55</v>
      </c>
    </row>
    <row r="5" spans="1:5" x14ac:dyDescent="0.25">
      <c r="A5" s="58" t="s">
        <v>59</v>
      </c>
      <c r="B5" s="44"/>
      <c r="C5" s="61" t="s">
        <v>56</v>
      </c>
      <c r="D5" s="48" t="s">
        <v>56</v>
      </c>
      <c r="E5" s="49" t="s">
        <v>56</v>
      </c>
    </row>
    <row r="6" spans="1:5" x14ac:dyDescent="0.25">
      <c r="A6" s="63">
        <v>10000</v>
      </c>
      <c r="B6" s="59"/>
      <c r="C6" s="60">
        <f>SQRT(4*1.38E-23*(C$4+273)*$A6)</f>
        <v>1.282559940119759E-8</v>
      </c>
      <c r="D6" s="60">
        <f>SQRT(4*1.38E-23*(D$4+273)*$A6)</f>
        <v>1.4822145593671653E-8</v>
      </c>
      <c r="E6" s="60">
        <f>SQRT(4*1.38E-23*(E$4+273)*$A6)</f>
        <v>1.0969776661354597E-8</v>
      </c>
    </row>
    <row r="10" spans="1:5" x14ac:dyDescent="0.25">
      <c r="A10" s="31" t="s">
        <v>66</v>
      </c>
      <c r="B10" s="31"/>
      <c r="C10" s="31"/>
    </row>
    <row r="11" spans="1:5" x14ac:dyDescent="0.25">
      <c r="C11" s="51" t="s">
        <v>58</v>
      </c>
      <c r="D11" s="52" t="s">
        <v>58</v>
      </c>
      <c r="E11" s="53" t="s">
        <v>58</v>
      </c>
    </row>
    <row r="12" spans="1:5" x14ac:dyDescent="0.25">
      <c r="C12" s="54">
        <v>25</v>
      </c>
      <c r="D12" s="50">
        <v>125</v>
      </c>
      <c r="E12" s="55">
        <v>-55</v>
      </c>
    </row>
    <row r="13" spans="1:5" ht="15.75" thickBot="1" x14ac:dyDescent="0.3">
      <c r="A13" s="21" t="s">
        <v>57</v>
      </c>
      <c r="B13" s="21"/>
      <c r="C13" s="21" t="s">
        <v>56</v>
      </c>
      <c r="D13" s="21" t="s">
        <v>56</v>
      </c>
      <c r="E13" s="21" t="s">
        <v>56</v>
      </c>
    </row>
    <row r="14" spans="1:5" x14ac:dyDescent="0.25">
      <c r="A14" s="1">
        <v>10</v>
      </c>
      <c r="B14" s="1">
        <v>10</v>
      </c>
      <c r="C14" s="17">
        <f t="shared" ref="C14:E20" si="0">SQRT(4*1.38E-23*(C$12+273)*$A14)</f>
        <v>4.0558106464676084E-10</v>
      </c>
      <c r="D14" s="17">
        <f t="shared" si="0"/>
        <v>4.6871739886631052E-10</v>
      </c>
      <c r="E14" s="17">
        <f t="shared" si="0"/>
        <v>3.4689479673238109E-10</v>
      </c>
    </row>
    <row r="15" spans="1:5" x14ac:dyDescent="0.25">
      <c r="A15" s="1">
        <v>100</v>
      </c>
      <c r="B15" s="1">
        <v>100</v>
      </c>
      <c r="C15" s="17">
        <f t="shared" si="0"/>
        <v>1.2825599401197591E-9</v>
      </c>
      <c r="D15" s="17">
        <f t="shared" si="0"/>
        <v>1.4822145593671653E-9</v>
      </c>
      <c r="E15" s="17">
        <f t="shared" si="0"/>
        <v>1.0969776661354596E-9</v>
      </c>
    </row>
    <row r="16" spans="1:5" x14ac:dyDescent="0.25">
      <c r="A16" s="1">
        <v>1000</v>
      </c>
      <c r="B16" s="1" t="s">
        <v>0</v>
      </c>
      <c r="C16" s="17">
        <f t="shared" si="0"/>
        <v>4.055810646467608E-9</v>
      </c>
      <c r="D16" s="17">
        <f t="shared" si="0"/>
        <v>4.6871739886631052E-9</v>
      </c>
      <c r="E16" s="17">
        <f t="shared" si="0"/>
        <v>3.4689479673238109E-9</v>
      </c>
    </row>
    <row r="17" spans="1:5" x14ac:dyDescent="0.25">
      <c r="A17" s="1">
        <v>10000</v>
      </c>
      <c r="B17" s="1" t="s">
        <v>1</v>
      </c>
      <c r="C17" s="17">
        <f t="shared" si="0"/>
        <v>1.282559940119759E-8</v>
      </c>
      <c r="D17" s="17">
        <f t="shared" si="0"/>
        <v>1.4822145593671653E-8</v>
      </c>
      <c r="E17" s="17">
        <f t="shared" si="0"/>
        <v>1.0969776661354597E-8</v>
      </c>
    </row>
    <row r="18" spans="1:5" x14ac:dyDescent="0.25">
      <c r="A18" s="1">
        <v>100000</v>
      </c>
      <c r="B18" s="1" t="s">
        <v>2</v>
      </c>
      <c r="C18" s="17">
        <f t="shared" si="0"/>
        <v>4.0558106464676087E-8</v>
      </c>
      <c r="D18" s="17">
        <f t="shared" si="0"/>
        <v>4.6871739886631047E-8</v>
      </c>
      <c r="E18" s="17">
        <f t="shared" si="0"/>
        <v>3.4689479673238109E-8</v>
      </c>
    </row>
    <row r="19" spans="1:5" x14ac:dyDescent="0.25">
      <c r="A19" s="3">
        <v>1000000</v>
      </c>
      <c r="B19" s="3" t="s">
        <v>3</v>
      </c>
      <c r="C19" s="17">
        <f t="shared" si="0"/>
        <v>1.2825599401197592E-7</v>
      </c>
      <c r="D19" s="17">
        <f t="shared" si="0"/>
        <v>1.4822145593671653E-7</v>
      </c>
      <c r="E19" s="17">
        <f t="shared" si="0"/>
        <v>1.0969776661354597E-7</v>
      </c>
    </row>
    <row r="20" spans="1:5" x14ac:dyDescent="0.25">
      <c r="A20" s="3">
        <v>10000000</v>
      </c>
      <c r="B20" s="3" t="s">
        <v>4</v>
      </c>
      <c r="C20" s="17">
        <f t="shared" si="0"/>
        <v>4.0558106464676085E-7</v>
      </c>
      <c r="D20" s="17">
        <f t="shared" si="0"/>
        <v>4.6871739886631048E-7</v>
      </c>
      <c r="E20" s="17">
        <f t="shared" si="0"/>
        <v>3.4689479673238109E-7</v>
      </c>
    </row>
    <row r="33" spans="2:5" x14ac:dyDescent="0.25">
      <c r="B33" s="31" t="s">
        <v>68</v>
      </c>
      <c r="D33" s="1"/>
      <c r="E33" s="1"/>
    </row>
    <row r="34" spans="2:5" x14ac:dyDescent="0.25">
      <c r="B34" s="118" t="s">
        <v>42</v>
      </c>
      <c r="C34" s="118"/>
      <c r="D34" s="118"/>
      <c r="E34" s="118"/>
    </row>
    <row r="35" spans="2:5" x14ac:dyDescent="0.25">
      <c r="B35" s="118" t="s">
        <v>43</v>
      </c>
      <c r="C35" s="118"/>
      <c r="D35" s="118"/>
      <c r="E35" s="118"/>
    </row>
    <row r="36" spans="2:5" x14ac:dyDescent="0.25">
      <c r="B36" s="118" t="s">
        <v>49</v>
      </c>
      <c r="C36" s="118"/>
      <c r="D36" s="118"/>
      <c r="E36" s="118"/>
    </row>
    <row r="37" spans="2:5" x14ac:dyDescent="0.25">
      <c r="B37" s="118" t="s">
        <v>44</v>
      </c>
      <c r="C37" s="118"/>
      <c r="D37" s="118"/>
      <c r="E37" s="118"/>
    </row>
  </sheetData>
  <mergeCells count="4">
    <mergeCell ref="B34:E34"/>
    <mergeCell ref="B35:E35"/>
    <mergeCell ref="B36:E36"/>
    <mergeCell ref="B37:E37"/>
  </mergeCells>
  <hyperlinks>
    <hyperlink ref="B34" r:id="rId1" display="http://e2e.ti.com/blogs_/b/thesignal/archive/2012/12/02/resistor-noise-reviewing-basics-plus-a-fun-quiz.aspx" xr:uid="{00000000-0004-0000-0300-000000000000}"/>
    <hyperlink ref="B35" r:id="rId2" display="http://e2e.ti.com/blogs_/b/thesignal/archive/2013/01/07/op-amp-noise-the-non-inverting-amplifier.aspx" xr:uid="{00000000-0004-0000-0300-000001000000}"/>
    <hyperlink ref="B37" r:id="rId3" display="http://www.ti.com/thesignal-topics" xr:uid="{00000000-0004-0000-0300-000002000000}"/>
    <hyperlink ref="B36" r:id="rId4" xr:uid="{00000000-0004-0000-0300-000003000000}"/>
  </hyperlinks>
  <pageMargins left="0.7" right="0.7" top="0.75" bottom="0.75" header="0.3" footer="0.3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Voltage Divider</vt:lpstr>
      <vt:lpstr>Flicker Noise</vt:lpstr>
      <vt:lpstr>Amplifier Noise</vt:lpstr>
      <vt:lpstr>Resistor Noise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Non-Inverting Amplifier Noise</dc:title>
  <dc:creator>Bruce Trump</dc:creator>
  <cp:lastModifiedBy>FischerTh</cp:lastModifiedBy>
  <dcterms:created xsi:type="dcterms:W3CDTF">2012-11-07T21:43:47Z</dcterms:created>
  <dcterms:modified xsi:type="dcterms:W3CDTF">2017-12-21T14:50:16Z</dcterms:modified>
</cp:coreProperties>
</file>