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<sst xmlns="http://schemas.openxmlformats.org/spreadsheetml/2006/main" count="40" uniqueCount="40">
  <si>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KTY81-110 am Microprocessor ADC Eingang mit Vorwiderstand ca. 2700 Ohm (2000 bis 4000, muss nicht genau sein) und Temperatur Berechnung mit Geraden Gleichung.</t>
  </si>
  <si>
    <t>Bei anderen KTY nur die Spalte Rt(Ohm) updaten.</t>
  </si>
  <si>
    <t>I=Vcc / (R1+R2+Rsensor)</t>
  </si>
  <si>
    <t>ADCwert=(Uadc/Vref)*1024</t>
  </si>
  <si>
    <t>Uadc=I*Rsensor</t>
  </si>
  <si>
    <t>TempDiff=(ADCtemp-SollTemp*2)/2 oder (ADCtemp-SollTemp)</t>
  </si>
  <si>
    <t xml:space="preserve">Vref=Vcc – I*R1 </t>
  </si>
  <si>
    <t>ADCtemp = k* ADCwert+d</t>
  </si>
  <si>
    <t>Temp= k * ADCwert +d</t>
  </si>
  <si>
    <t>KTY81-110</t>
  </si>
  <si>
    <t>Vcc( mV )</t>
  </si>
  <si>
    <t>R1</t>
  </si>
  <si>
    <t>R2</t>
  </si>
  <si>
    <t>NULLTEMP=</t>
  </si>
  <si>
    <t>k</t>
  </si>
  <si>
    <t>d</t>
  </si>
  <si>
    <t>zwei Stützpunkte bei 0 und 60 Grad:</t>
  </si>
  <si>
    <t>k=60 / (ADCwert_60-ADCwert_0)</t>
  </si>
  <si>
    <t>Temperatur(°C)</t>
  </si>
  <si>
    <t>Rt(Ohm)</t>
  </si>
  <si>
    <t>I(mA)</t>
  </si>
  <si>
    <t>Uadc( V )</t>
  </si>
  <si>
    <t>Vref</t>
  </si>
  <si>
    <t>ADCwert</t>
  </si>
  <si>
    <t>ADCtemp(°C)</t>
  </si>
  <si>
    <t>Temp-Diff.(°C)</t>
  </si>
  <si>
    <t>ADCtemp-Integer</t>
  </si>
  <si>
    <t>d=-ADCwert_0 * k</t>
  </si>
  <si>
    <t>Vcc—R1—Vref—R2—Uadc—Rsensor—Gnd</t>
  </si>
  <si>
    <t>Optional Vref runterziehen mit R1 bringt nichts! Keine höhere Auflösung.</t>
  </si>
  <si>
    <t>Also R1 = 0</t>
  </si>
  <si>
    <t>ADCtemp-Integer =( ADCwert *GANZZAHL (K*1024)) / 1024 +GANZZAHL(d)</t>
  </si>
  <si>
    <t>für Microprocessor!</t>
  </si>
  <si>
    <t>k*1024=constant; d=constant</t>
  </si>
  <si>
    <t>int Temp; uint32_t val;</t>
  </si>
  <si>
    <t>Val = ADCwert *k;</t>
  </si>
  <si>
    <t>Val &gt;&gt;=10;</t>
  </si>
  <si>
    <t>Val += d;</t>
  </si>
  <si>
    <t>Temp=val;</t>
  </si>
  <si>
    <t>TomK 2020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</si>
</sst>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1"/>
      <color indexed="13"/>
      <name val="Arial"/>
      <family val="2"/>
    </font>
    <font>
      <b/>
      <sz val="12"/>
      <color indexed="13"/>
      <name val="Arial"/>
      <family val="2"/>
    </font>
    <font>
      <b/>
      <sz val="10.5"/>
      <color indexed="13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horizontal="center"/>
    </xf>
    <xf numFmtId="164" fontId="4" fillId="5" borderId="0" xfId="0" applyFont="1" applyFill="1" applyAlignment="1">
      <alignment horizontal="center"/>
    </xf>
    <xf numFmtId="164" fontId="4" fillId="6" borderId="0" xfId="0" applyFont="1" applyFill="1" applyAlignment="1">
      <alignment horizontal="center"/>
    </xf>
    <xf numFmtId="164" fontId="4" fillId="7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8" borderId="0" xfId="0" applyFont="1" applyFill="1" applyAlignment="1">
      <alignment/>
    </xf>
    <xf numFmtId="164" fontId="0" fillId="8" borderId="0" xfId="0" applyFont="1" applyFill="1" applyAlignment="1">
      <alignment horizontal="center"/>
    </xf>
    <xf numFmtId="164" fontId="0" fillId="9" borderId="0" xfId="0" applyFont="1" applyFill="1" applyAlignment="1">
      <alignment/>
    </xf>
    <xf numFmtId="164" fontId="0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KTY81-110,  ADCwert zu 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Tabelle1!$A$10:$A$28</c:f>
              <c:numCache/>
            </c:numRef>
          </c:cat>
          <c:val>
            <c:numRef>
              <c:f>Tabelle1!$F$10:$F$28</c:f>
              <c:numCache/>
            </c:numRef>
          </c:val>
          <c:smooth val="0"/>
        </c:ser>
        <c:marker val="1"/>
        <c:axId val="39075809"/>
        <c:axId val="15285622"/>
      </c:lineChart>
      <c:dateAx>
        <c:axId val="3907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85622"/>
        <c:crosses val="autoZero"/>
        <c:auto val="0"/>
        <c:noMultiLvlLbl val="0"/>
      </c:dateAx>
      <c:valAx>
        <c:axId val="1528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ADCwert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58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30</xdr:row>
      <xdr:rowOff>19050</xdr:rowOff>
    </xdr:from>
    <xdr:to>
      <xdr:col>14</xdr:col>
      <xdr:colOff>28575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2286000" y="5438775"/>
        <a:ext cx="10829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20" zoomScaleNormal="120" workbookViewId="0" topLeftCell="A1">
      <selection activeCell="N27" sqref="N27"/>
    </sheetView>
  </sheetViews>
  <sheetFormatPr defaultColWidth="11.421875" defaultRowHeight="12.75"/>
  <cols>
    <col min="1" max="1" width="15.28125" style="0" customWidth="1"/>
    <col min="3" max="3" width="15.7109375" style="0" customWidth="1"/>
    <col min="4" max="4" width="15.140625" style="0" customWidth="1"/>
    <col min="5" max="6" width="15.7109375" style="0" customWidth="1"/>
    <col min="7" max="7" width="16.421875" style="0" customWidth="1"/>
    <col min="8" max="8" width="16.57421875" style="0" customWidth="1"/>
    <col min="9" max="9" width="17.140625" style="0" customWidth="1"/>
  </cols>
  <sheetData>
    <row r="1" spans="3:15" ht="16.5">
      <c r="C1" s="1" t="s">
        <v>0</v>
      </c>
      <c r="D1" s="2"/>
      <c r="E1" s="3"/>
      <c r="F1" s="2"/>
      <c r="G1" s="2"/>
      <c r="H1" s="2"/>
      <c r="I1" s="2"/>
      <c r="J1" s="2"/>
      <c r="K1" s="2"/>
      <c r="L1" s="2"/>
      <c r="M1" s="4"/>
      <c r="N1" s="4"/>
      <c r="O1" s="4"/>
    </row>
    <row r="2" ht="14.25">
      <c r="C2" t="s">
        <v>1</v>
      </c>
    </row>
    <row r="3" spans="1:6" ht="14.25">
      <c r="A3" s="5" t="s">
        <v>2</v>
      </c>
      <c r="B3" s="6"/>
      <c r="C3" s="5" t="s">
        <v>3</v>
      </c>
      <c r="D3" s="5"/>
      <c r="E3" s="5"/>
      <c r="F3" s="5"/>
    </row>
    <row r="4" spans="1:6" ht="14.25">
      <c r="A4" s="5" t="s">
        <v>4</v>
      </c>
      <c r="B4" s="6"/>
      <c r="C4" s="5" t="s">
        <v>5</v>
      </c>
      <c r="D4" s="5"/>
      <c r="E4" s="5"/>
      <c r="F4" s="5"/>
    </row>
    <row r="5" spans="1:12" ht="14.25">
      <c r="A5" s="5" t="s">
        <v>6</v>
      </c>
      <c r="B5" s="6"/>
      <c r="C5" s="5" t="s">
        <v>7</v>
      </c>
      <c r="D5" s="5"/>
      <c r="E5" s="5"/>
      <c r="F5" s="5"/>
      <c r="J5" s="6" t="s">
        <v>8</v>
      </c>
      <c r="K5" s="6"/>
      <c r="L5" s="6"/>
    </row>
    <row r="6" spans="1:12" ht="14.25">
      <c r="A6" s="7" t="s">
        <v>9</v>
      </c>
      <c r="B6" s="8" t="s">
        <v>10</v>
      </c>
      <c r="C6" s="8" t="s">
        <v>11</v>
      </c>
      <c r="D6" s="8" t="s">
        <v>12</v>
      </c>
      <c r="E6" s="8"/>
      <c r="F6" s="8"/>
      <c r="G6" s="8" t="s">
        <v>13</v>
      </c>
      <c r="H6" s="8" t="s">
        <v>14</v>
      </c>
      <c r="I6" s="9" t="s">
        <v>15</v>
      </c>
      <c r="J6" s="6"/>
      <c r="K6" s="6"/>
      <c r="L6" s="6"/>
    </row>
    <row r="7" spans="2:12" ht="14.25">
      <c r="B7" s="10">
        <v>3300</v>
      </c>
      <c r="C7" s="10">
        <v>0</v>
      </c>
      <c r="D7" s="10">
        <v>2700</v>
      </c>
      <c r="E7" s="10"/>
      <c r="F7" s="11"/>
      <c r="G7" s="11">
        <f>INT((D15/E15)*1024)</f>
        <v>237</v>
      </c>
      <c r="H7" s="7">
        <f>60/(F21-F15)</f>
        <v>0.631578947368421</v>
      </c>
      <c r="I7" s="9">
        <f>-F15*H7</f>
        <v>-149.684210526316</v>
      </c>
      <c r="J7" s="6" t="s">
        <v>16</v>
      </c>
      <c r="K7" s="6"/>
      <c r="L7" s="6"/>
    </row>
    <row r="8" spans="2:12" ht="14.25">
      <c r="B8" s="12"/>
      <c r="C8" s="12"/>
      <c r="D8" s="12"/>
      <c r="E8" s="12"/>
      <c r="F8" s="12"/>
      <c r="G8" s="12"/>
      <c r="H8" s="13"/>
      <c r="J8" s="6" t="s">
        <v>17</v>
      </c>
      <c r="K8" s="6"/>
      <c r="L8" s="6"/>
    </row>
    <row r="9" spans="1:12" ht="14.25">
      <c r="A9" s="14" t="s">
        <v>18</v>
      </c>
      <c r="B9" s="14" t="s">
        <v>19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t="s">
        <v>26</v>
      </c>
      <c r="J9" s="6" t="s">
        <v>27</v>
      </c>
      <c r="K9" s="6"/>
      <c r="L9" s="6"/>
    </row>
    <row r="10" spans="1:9" ht="14.25">
      <c r="A10">
        <v>-50</v>
      </c>
      <c r="B10">
        <v>515</v>
      </c>
      <c r="C10">
        <f>B7/(C7+D7+B10)</f>
        <v>1.026438569206843</v>
      </c>
      <c r="D10">
        <f aca="true" t="shared" si="0" ref="D10:D28">(B10*C10)/1000</f>
        <v>0.5286158631415241</v>
      </c>
      <c r="E10">
        <f>(B7-(C7*C10))/1000</f>
        <v>3.3</v>
      </c>
      <c r="F10">
        <f aca="true" t="shared" si="1" ref="F10:F28">INT((D10/E10)*1024)</f>
        <v>164</v>
      </c>
      <c r="G10">
        <f>(F10*H7)+I7</f>
        <v>-46.10526315789497</v>
      </c>
      <c r="H10">
        <f aca="true" t="shared" si="2" ref="H10:H28">(G10-A10)</f>
        <v>3.894736842105033</v>
      </c>
      <c r="I10">
        <f>(F10*INT(H7*1024))/1024+INT(I7)</f>
        <v>-46.5390625</v>
      </c>
    </row>
    <row r="11" spans="1:9" ht="14.25">
      <c r="A11">
        <v>-40</v>
      </c>
      <c r="B11">
        <v>567</v>
      </c>
      <c r="C11">
        <f>B7/(C7+D7+B11)</f>
        <v>1.0101010101010102</v>
      </c>
      <c r="D11">
        <f t="shared" si="0"/>
        <v>0.5727272727272728</v>
      </c>
      <c r="E11">
        <f>(B7-(C7*C11))/1000</f>
        <v>3.3</v>
      </c>
      <c r="F11">
        <f t="shared" si="1"/>
        <v>177</v>
      </c>
      <c r="G11">
        <f>(F11*H7)+I7</f>
        <v>-37.89473684210549</v>
      </c>
      <c r="H11">
        <f t="shared" si="2"/>
        <v>2.1052631578945125</v>
      </c>
      <c r="I11">
        <f>(F11*INT(H7*1024))/1024+INT(I7)</f>
        <v>-38.337890625</v>
      </c>
    </row>
    <row r="12" spans="1:9" ht="14.25">
      <c r="A12">
        <v>-30</v>
      </c>
      <c r="B12">
        <v>624</v>
      </c>
      <c r="C12">
        <f>B7/(C7+D7+B12)</f>
        <v>0.9927797833935018</v>
      </c>
      <c r="D12">
        <f t="shared" si="0"/>
        <v>0.6194945848375452</v>
      </c>
      <c r="E12">
        <f>(B7-(C7*C12))/1000</f>
        <v>3.3</v>
      </c>
      <c r="F12">
        <f t="shared" si="1"/>
        <v>192</v>
      </c>
      <c r="G12">
        <f>(F12*H7)+I7</f>
        <v>-28.421052631579172</v>
      </c>
      <c r="H12">
        <f t="shared" si="2"/>
        <v>1.5789473684208275</v>
      </c>
      <c r="I12">
        <f>(F12*INT(H7*1024))/1024+INT(I7)</f>
        <v>-28.875</v>
      </c>
    </row>
    <row r="13" spans="1:9" ht="14.25">
      <c r="A13">
        <v>-20</v>
      </c>
      <c r="B13">
        <v>684</v>
      </c>
      <c r="C13">
        <f>B7/(C7+D7+B13)</f>
        <v>0.975177304964539</v>
      </c>
      <c r="D13">
        <f t="shared" si="0"/>
        <v>0.6670212765957446</v>
      </c>
      <c r="E13">
        <f>(B7-(C7*C13))/1000</f>
        <v>3.3</v>
      </c>
      <c r="F13">
        <f t="shared" si="1"/>
        <v>206</v>
      </c>
      <c r="G13">
        <f>(F13*H7)+I7</f>
        <v>-19.578947368421268</v>
      </c>
      <c r="H13">
        <f t="shared" si="2"/>
        <v>0.42105263157873196</v>
      </c>
      <c r="I13">
        <f>(F13*INT(H7*1024))/1024+INT(I7)</f>
        <v>-20.04296875</v>
      </c>
    </row>
    <row r="14" spans="1:15" ht="14.25">
      <c r="A14">
        <v>-10</v>
      </c>
      <c r="B14">
        <v>747</v>
      </c>
      <c r="C14">
        <f>B7/(C7+D7+B14)</f>
        <v>0.9573542210617929</v>
      </c>
      <c r="D14">
        <f t="shared" si="0"/>
        <v>0.7151436031331593</v>
      </c>
      <c r="E14">
        <f>(B7-(C7*C14))/1000</f>
        <v>3.3</v>
      </c>
      <c r="F14">
        <f t="shared" si="1"/>
        <v>221</v>
      </c>
      <c r="G14">
        <f>(F14*H7)+I7</f>
        <v>-10.105263157894967</v>
      </c>
      <c r="H14">
        <f t="shared" si="2"/>
        <v>-0.10526315789496721</v>
      </c>
      <c r="I14">
        <f>(F14*INT(H7*1024))/1024+INT(I7)</f>
        <v>-10.580078125</v>
      </c>
      <c r="J14" s="16" t="s">
        <v>28</v>
      </c>
      <c r="K14" s="16"/>
      <c r="L14" s="16"/>
      <c r="M14" s="16"/>
      <c r="N14" s="16"/>
      <c r="O14" s="16"/>
    </row>
    <row r="15" spans="1:15" ht="14.25">
      <c r="A15">
        <v>0</v>
      </c>
      <c r="B15">
        <v>815</v>
      </c>
      <c r="C15">
        <f>B7/(C7+D7+B15)</f>
        <v>0.9388335704125178</v>
      </c>
      <c r="D15">
        <f t="shared" si="0"/>
        <v>0.765149359886202</v>
      </c>
      <c r="E15">
        <f>(B7-(C7*C15))/1000</f>
        <v>3.3</v>
      </c>
      <c r="F15">
        <f t="shared" si="1"/>
        <v>237</v>
      </c>
      <c r="G15">
        <f>(F15*H7)+I7</f>
        <v>0</v>
      </c>
      <c r="H15">
        <f t="shared" si="2"/>
        <v>0</v>
      </c>
      <c r="I15">
        <f>(F15*INT(H7*1024))/1024+INT(I7)</f>
        <v>-0.486328125</v>
      </c>
      <c r="J15" s="16" t="s">
        <v>29</v>
      </c>
      <c r="K15" s="16"/>
      <c r="L15" s="16"/>
      <c r="M15" s="16"/>
      <c r="N15" s="16"/>
      <c r="O15" s="16"/>
    </row>
    <row r="16" spans="1:15" ht="14.25">
      <c r="A16">
        <v>10</v>
      </c>
      <c r="B16">
        <v>886</v>
      </c>
      <c r="C16">
        <f>B7/(C7+D7+B16)</f>
        <v>0.9202453987730062</v>
      </c>
      <c r="D16">
        <f t="shared" si="0"/>
        <v>0.8153374233128834</v>
      </c>
      <c r="E16">
        <f>(B7-(C7*C16))/1000</f>
        <v>3.3</v>
      </c>
      <c r="F16">
        <f t="shared" si="1"/>
        <v>253</v>
      </c>
      <c r="G16">
        <f>(F16*H7)+I7</f>
        <v>10.105263157894512</v>
      </c>
      <c r="H16">
        <f t="shared" si="2"/>
        <v>0.10526315789451246</v>
      </c>
      <c r="I16">
        <f>(F16*INT(H7*1024))/1024+INT(I7)</f>
        <v>9.607421875</v>
      </c>
      <c r="J16" s="16"/>
      <c r="K16" s="16"/>
      <c r="L16" s="16"/>
      <c r="M16" s="16"/>
      <c r="N16" s="16"/>
      <c r="O16" s="16"/>
    </row>
    <row r="17" spans="1:15" ht="14.25">
      <c r="A17">
        <v>20</v>
      </c>
      <c r="B17">
        <v>961</v>
      </c>
      <c r="C17">
        <f>B7/(C7+D7+B17)</f>
        <v>0.9013930620049166</v>
      </c>
      <c r="D17">
        <f t="shared" si="0"/>
        <v>0.8662387325867249</v>
      </c>
      <c r="E17">
        <f>(B7-(C7*C17))/1000</f>
        <v>3.3</v>
      </c>
      <c r="F17">
        <f t="shared" si="1"/>
        <v>268</v>
      </c>
      <c r="G17">
        <f>(F17*H7)+I7</f>
        <v>19.578947368420813</v>
      </c>
      <c r="H17">
        <f t="shared" si="2"/>
        <v>-0.4210526315791867</v>
      </c>
      <c r="I17">
        <f>(F17*INT(H7*1024))/1024+INT(I7)</f>
        <v>19.0703125</v>
      </c>
      <c r="J17" s="16" t="s">
        <v>30</v>
      </c>
      <c r="K17" s="16"/>
      <c r="L17" s="16"/>
      <c r="M17" s="16"/>
      <c r="N17" s="16"/>
      <c r="O17" s="16"/>
    </row>
    <row r="18" spans="1:9" ht="14.25">
      <c r="A18">
        <v>30</v>
      </c>
      <c r="B18">
        <v>1040</v>
      </c>
      <c r="C18">
        <f>B7/(C7+D7+B18)</f>
        <v>0.8823529411764706</v>
      </c>
      <c r="D18">
        <f t="shared" si="0"/>
        <v>0.9176470588235294</v>
      </c>
      <c r="E18">
        <f>(B7-(C7*C18))/1000</f>
        <v>3.3</v>
      </c>
      <c r="F18">
        <f t="shared" si="1"/>
        <v>284</v>
      </c>
      <c r="G18">
        <f>(F18*H7)+I7</f>
        <v>29.684210526315553</v>
      </c>
      <c r="H18">
        <f t="shared" si="2"/>
        <v>-0.3157894736844469</v>
      </c>
      <c r="I18">
        <f>(F18*INT(H7*1024))/1024+INT(I7)</f>
        <v>29.1640625</v>
      </c>
    </row>
    <row r="19" spans="1:9" ht="14.25">
      <c r="A19">
        <v>40</v>
      </c>
      <c r="B19">
        <v>1122</v>
      </c>
      <c r="C19">
        <f>B7/(C7+D7+B19)</f>
        <v>0.8634222919937206</v>
      </c>
      <c r="D19">
        <f t="shared" si="0"/>
        <v>0.9687598116169545</v>
      </c>
      <c r="E19">
        <f>(B7-(C7*C19))/1000</f>
        <v>3.3</v>
      </c>
      <c r="F19">
        <f t="shared" si="1"/>
        <v>300</v>
      </c>
      <c r="G19">
        <f>(F19*H7)+I7</f>
        <v>39.78947368421029</v>
      </c>
      <c r="H19">
        <f t="shared" si="2"/>
        <v>-0.21052631578970704</v>
      </c>
      <c r="I19">
        <f>(F19*INT(H7*1024))/1024+INT(I7)</f>
        <v>39.2578125</v>
      </c>
    </row>
    <row r="20" spans="1:15" ht="14.25">
      <c r="A20">
        <v>50</v>
      </c>
      <c r="B20">
        <v>1209</v>
      </c>
      <c r="C20">
        <f>B7/(C7+D7+B20)</f>
        <v>0.8442056792018419</v>
      </c>
      <c r="D20">
        <f t="shared" si="0"/>
        <v>1.0206446661550268</v>
      </c>
      <c r="E20">
        <f>(B7-(C7*C20))/1000</f>
        <v>3.3</v>
      </c>
      <c r="F20">
        <f t="shared" si="1"/>
        <v>316</v>
      </c>
      <c r="G20">
        <f>(F20*H7)+I7</f>
        <v>49.89473684210503</v>
      </c>
      <c r="H20">
        <f t="shared" si="2"/>
        <v>-0.10526315789496721</v>
      </c>
      <c r="I20">
        <f>(F20*INT(H7*1024))/1024+INT(I7)</f>
        <v>49.3515625</v>
      </c>
      <c r="J20" s="17" t="s">
        <v>31</v>
      </c>
      <c r="K20" s="17"/>
      <c r="L20" s="17"/>
      <c r="M20" s="17"/>
      <c r="N20" s="17"/>
      <c r="O20" s="17"/>
    </row>
    <row r="21" spans="1:15" ht="14.25">
      <c r="A21">
        <v>60</v>
      </c>
      <c r="B21">
        <v>1299</v>
      </c>
      <c r="C21">
        <f>B7/(C7+D7+B21)</f>
        <v>0.8252063015753939</v>
      </c>
      <c r="D21">
        <f t="shared" si="0"/>
        <v>1.0719429857464364</v>
      </c>
      <c r="E21">
        <f>(B7-(C7*C21))/1000</f>
        <v>3.3</v>
      </c>
      <c r="F21">
        <f t="shared" si="1"/>
        <v>332</v>
      </c>
      <c r="G21">
        <f>(F21*H7)+I7</f>
        <v>59.99999999999977</v>
      </c>
      <c r="H21">
        <f t="shared" si="2"/>
        <v>-2.2737367544323206E-13</v>
      </c>
      <c r="I21">
        <f>(F21*INT(H7*1024))/1024+INT(I7)</f>
        <v>59.4453125</v>
      </c>
      <c r="J21" s="17" t="s">
        <v>32</v>
      </c>
      <c r="K21" s="17"/>
      <c r="L21" s="17"/>
      <c r="M21" s="17"/>
      <c r="N21" s="17"/>
      <c r="O21" s="17"/>
    </row>
    <row r="22" spans="1:12" ht="14.25">
      <c r="A22">
        <v>70</v>
      </c>
      <c r="B22">
        <v>1392</v>
      </c>
      <c r="C22">
        <f>B7/(C7+D7+B22)</f>
        <v>0.8064516129032258</v>
      </c>
      <c r="D22">
        <f t="shared" si="0"/>
        <v>1.1225806451612903</v>
      </c>
      <c r="E22">
        <f>(B7-(C7*C22))/1000</f>
        <v>3.3</v>
      </c>
      <c r="F22">
        <f t="shared" si="1"/>
        <v>348</v>
      </c>
      <c r="G22">
        <f>(F22*H7)+I7</f>
        <v>70.10526315789451</v>
      </c>
      <c r="H22">
        <f t="shared" si="2"/>
        <v>0.10526315789451246</v>
      </c>
      <c r="I22">
        <f>(F22*INT(H7*1024))/1024+INT(I7)</f>
        <v>69.5390625</v>
      </c>
      <c r="J22" s="4" t="s">
        <v>33</v>
      </c>
      <c r="K22" s="4"/>
      <c r="L22" s="4"/>
    </row>
    <row r="23" spans="1:12" ht="14.25">
      <c r="A23">
        <v>80</v>
      </c>
      <c r="B23">
        <v>1490</v>
      </c>
      <c r="C23">
        <f>B7/(C7+D7+B23)</f>
        <v>0.7875894988066826</v>
      </c>
      <c r="D23">
        <f t="shared" si="0"/>
        <v>1.173508353221957</v>
      </c>
      <c r="E23">
        <f>(B7-(C7*C23))/1000</f>
        <v>3.3</v>
      </c>
      <c r="F23">
        <f t="shared" si="1"/>
        <v>364</v>
      </c>
      <c r="G23">
        <f>(F23*H7)+I7</f>
        <v>80.21052631578925</v>
      </c>
      <c r="H23">
        <f t="shared" si="2"/>
        <v>0.2105263157892523</v>
      </c>
      <c r="I23">
        <f>(F23*INT(H7*1024))/1024+INT(I7)</f>
        <v>79.6328125</v>
      </c>
      <c r="J23" s="4" t="s">
        <v>34</v>
      </c>
      <c r="K23" s="4"/>
      <c r="L23" s="4"/>
    </row>
    <row r="24" spans="1:12" ht="14.25">
      <c r="A24">
        <v>90</v>
      </c>
      <c r="B24">
        <v>1591</v>
      </c>
      <c r="C24">
        <f>B7/(C7+D7+B24)</f>
        <v>0.7690515031461198</v>
      </c>
      <c r="D24">
        <f t="shared" si="0"/>
        <v>1.2235609415054767</v>
      </c>
      <c r="E24">
        <f>(B7-(C7*C24))/1000</f>
        <v>3.3</v>
      </c>
      <c r="F24">
        <f t="shared" si="1"/>
        <v>379</v>
      </c>
      <c r="G24">
        <f>(F24*H7)+I7</f>
        <v>89.68421052631555</v>
      </c>
      <c r="H24">
        <f t="shared" si="2"/>
        <v>-0.3157894736844469</v>
      </c>
      <c r="I24">
        <f>(F24*INT(H7*1024))/1024+INT(I7)</f>
        <v>89.095703125</v>
      </c>
      <c r="J24" s="4" t="s">
        <v>35</v>
      </c>
      <c r="K24" s="4"/>
      <c r="L24" s="4"/>
    </row>
    <row r="25" spans="1:12" ht="14.25">
      <c r="A25">
        <v>100</v>
      </c>
      <c r="B25">
        <v>1696</v>
      </c>
      <c r="C25">
        <f>B7/(C7+D7+B25)</f>
        <v>0.7506824385805277</v>
      </c>
      <c r="D25">
        <f t="shared" si="0"/>
        <v>1.273157415832575</v>
      </c>
      <c r="E25">
        <f>(B7-(C7*C25))/1000</f>
        <v>3.3</v>
      </c>
      <c r="F25">
        <f t="shared" si="1"/>
        <v>395</v>
      </c>
      <c r="G25">
        <f>(F25*H7)+I7</f>
        <v>99.7894736842103</v>
      </c>
      <c r="H25">
        <f t="shared" si="2"/>
        <v>-0.21052631578970704</v>
      </c>
      <c r="I25">
        <f>(F25*INT(H7*1024))/1024+INT(I7)</f>
        <v>99.189453125</v>
      </c>
      <c r="J25" s="4" t="s">
        <v>36</v>
      </c>
      <c r="K25" s="4"/>
      <c r="L25" s="4"/>
    </row>
    <row r="26" spans="1:12" ht="14.25">
      <c r="A26">
        <v>110</v>
      </c>
      <c r="B26">
        <v>1805</v>
      </c>
      <c r="C26">
        <f>B7/(C7+D7+B26)</f>
        <v>0.732519422863485</v>
      </c>
      <c r="D26">
        <f t="shared" si="0"/>
        <v>1.3221975582685905</v>
      </c>
      <c r="E26">
        <f>(B7-(C7*C26))/1000</f>
        <v>3.3</v>
      </c>
      <c r="F26">
        <f t="shared" si="1"/>
        <v>410</v>
      </c>
      <c r="G26">
        <f>(F26*H7)+I7</f>
        <v>109.2631578947366</v>
      </c>
      <c r="H26">
        <f t="shared" si="2"/>
        <v>-0.7368421052634062</v>
      </c>
      <c r="I26">
        <f>(F26*INT(H7*1024))/1024+INT(I7)</f>
        <v>108.65234375</v>
      </c>
      <c r="J26" s="4" t="s">
        <v>37</v>
      </c>
      <c r="K26" s="4"/>
      <c r="L26" s="4"/>
    </row>
    <row r="27" spans="1:14" ht="14.25">
      <c r="A27">
        <v>120</v>
      </c>
      <c r="B27">
        <v>1915</v>
      </c>
      <c r="C27">
        <f>B7/(C7+D7+B27)</f>
        <v>0.7150595882990249</v>
      </c>
      <c r="D27">
        <f t="shared" si="0"/>
        <v>1.3693391115926326</v>
      </c>
      <c r="E27">
        <f>(B7-(C7*C27))/1000</f>
        <v>3.3</v>
      </c>
      <c r="F27">
        <f t="shared" si="1"/>
        <v>424</v>
      </c>
      <c r="G27">
        <f>(F27*H7)+I7</f>
        <v>118.10526315789451</v>
      </c>
      <c r="H27">
        <f t="shared" si="2"/>
        <v>-1.8947368421054875</v>
      </c>
      <c r="I27">
        <f>(F27*INT(H7*1024))/1024+INT(I7)</f>
        <v>117.484375</v>
      </c>
      <c r="J27" s="4" t="s">
        <v>38</v>
      </c>
      <c r="K27" s="4"/>
      <c r="L27" s="4"/>
      <c r="N27" t="s">
        <v>39</v>
      </c>
    </row>
    <row r="28" spans="1:9" ht="14.25">
      <c r="A28">
        <v>130</v>
      </c>
      <c r="B28">
        <v>2023</v>
      </c>
      <c r="C28">
        <f>B7/(C7+D7+B28)</f>
        <v>0.6987084480203261</v>
      </c>
      <c r="D28">
        <f t="shared" si="0"/>
        <v>1.4134871903451196</v>
      </c>
      <c r="E28">
        <f>(B7-(C7*C28))/1000</f>
        <v>3.3</v>
      </c>
      <c r="F28">
        <f t="shared" si="1"/>
        <v>438</v>
      </c>
      <c r="G28">
        <f>(F28*H7)+I7</f>
        <v>126.94736842105237</v>
      </c>
      <c r="H28">
        <f t="shared" si="2"/>
        <v>-3.0526315789476257</v>
      </c>
      <c r="I28">
        <f>(F28*INT(H7*1024))/1024+INT(I7)</f>
        <v>126.31640625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golubovic</dc:creator>
  <cp:keywords/>
  <dc:description/>
  <cp:lastModifiedBy/>
  <dcterms:created xsi:type="dcterms:W3CDTF">2006-04-10T09:47:43Z</dcterms:created>
  <dcterms:modified xsi:type="dcterms:W3CDTF">2020-05-03T18:01:08Z</dcterms:modified>
  <cp:category/>
  <cp:version/>
  <cp:contentType/>
  <cp:contentStatus/>
  <cp:revision>33</cp:revision>
</cp:coreProperties>
</file>