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<sst xmlns="http://schemas.openxmlformats.org/spreadsheetml/2006/main" count="75" uniqueCount="36">
  <si>
    <t>RSCC Inductor</t>
  </si>
  <si>
    <t>N:</t>
  </si>
  <si>
    <t>Core Size:</t>
  </si>
  <si>
    <t>Core material</t>
  </si>
  <si>
    <t>ETD 29</t>
  </si>
  <si>
    <t>N87</t>
  </si>
  <si>
    <t>L0[mH]</t>
  </si>
  <si>
    <t>s[mm]:</t>
  </si>
  <si>
    <t>IDC</t>
  </si>
  <si>
    <t>L</t>
  </si>
  <si>
    <t>[A]</t>
  </si>
  <si>
    <t>[mH]</t>
  </si>
  <si>
    <t>µr:</t>
  </si>
  <si>
    <t>Al[nH]:</t>
  </si>
  <si>
    <t>Ae[mm²]:</t>
  </si>
  <si>
    <t>Ve[mm²]:</t>
  </si>
  <si>
    <t>[mJ]</t>
  </si>
  <si>
    <t>ETD 39</t>
  </si>
  <si>
    <t>Rdc[mE]:</t>
  </si>
  <si>
    <t>RDC[m]:</t>
  </si>
  <si>
    <t>AL</t>
  </si>
  <si>
    <t>[nH]</t>
  </si>
  <si>
    <t>le[mm]:</t>
  </si>
  <si>
    <t>µ</t>
  </si>
  <si>
    <t>[Vs/Am]</t>
  </si>
  <si>
    <t>H</t>
  </si>
  <si>
    <t>B</t>
  </si>
  <si>
    <t>[mT]</t>
  </si>
  <si>
    <t>[A/m]</t>
  </si>
  <si>
    <t>E1</t>
  </si>
  <si>
    <t>E</t>
  </si>
  <si>
    <t>falsch!</t>
  </si>
  <si>
    <t>dB</t>
  </si>
  <si>
    <t>dE</t>
  </si>
  <si>
    <t>[mWs]</t>
  </si>
  <si>
    <t>∆B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</si>
</sst>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22">
    <font>
      <sz val="11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.75"/>
      <name val="Arial"/>
      <family val="0"/>
    </font>
    <font>
      <sz val="11.5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9.75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.25"/>
      <name val="Arial"/>
      <family val="2"/>
    </font>
    <font>
      <b/>
      <sz val="8.25"/>
      <name val="Arial"/>
      <family val="2"/>
    </font>
    <font>
      <sz val="9.25"/>
      <name val="Arial"/>
      <family val="0"/>
    </font>
    <font>
      <sz val="8.75"/>
      <name val="Arial"/>
      <family val="2"/>
    </font>
    <font>
      <vertAlign val="subscript"/>
      <sz val="8.75"/>
      <name val="Arial"/>
      <family val="2"/>
    </font>
    <font>
      <b/>
      <sz val="14"/>
      <name val="Arial"/>
      <family val="2"/>
    </font>
    <font>
      <b/>
      <sz val="8.75"/>
      <name val="Arial"/>
      <family val="2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4" borderId="1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4" xfId="0" applyFill="1" applyBorder="1" applyAlignment="1">
      <alignment horizontal="left"/>
    </xf>
    <xf numFmtId="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/>
    </xf>
    <xf numFmtId="2" fontId="0" fillId="2" borderId="4" xfId="0" applyNumberFormat="1" applyFill="1" applyBorder="1" applyAlignment="1">
      <alignment horizontal="lef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RSCC Inductor 2</a:t>
            </a:r>
          </a:p>
        </c:rich>
      </c:tx>
      <c:layout>
        <c:manualLayout>
          <c:xMode val="factor"/>
          <c:yMode val="factor"/>
          <c:x val="-0.2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"/>
          <c:w val="0.998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v>L[mH]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Tabelle1!$F$28:$F$44</c:f>
              <c:numCache/>
            </c:numRef>
          </c:yVal>
          <c:smooth val="1"/>
        </c:ser>
        <c:ser>
          <c:idx val="2"/>
          <c:order val="1"/>
          <c:tx>
            <c:v>µ[VS/Am]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Tabelle1!$H$28:$H$44</c:f>
              <c:numCache/>
            </c:numRef>
          </c:yVal>
          <c:smooth val="1"/>
        </c:ser>
        <c:ser>
          <c:idx val="1"/>
          <c:order val="2"/>
          <c:tx>
            <c:v>E[mJ]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Tabelle1!$M$28:$M$44</c:f>
              <c:numCache/>
            </c:numRef>
          </c:yVal>
          <c:smooth val="1"/>
        </c:ser>
        <c:axId val="24263737"/>
        <c:axId val="17047042"/>
      </c:scatterChart>
      <c:scatterChart>
        <c:scatterStyle val="lineMarker"/>
        <c:varyColors val="0"/>
        <c:ser>
          <c:idx val="3"/>
          <c:order val="3"/>
          <c:tx>
            <c:v>B[mT]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Tabelle1!$O$28:$O$44</c:f>
              <c:numCache/>
            </c:numRef>
          </c:yVal>
          <c:smooth val="1"/>
        </c:ser>
        <c:axId val="19205651"/>
        <c:axId val="38633132"/>
      </c:scatterChart>
      <c:valAx>
        <c:axId val="2426373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DC Bias [A]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047042"/>
        <c:crosses val="autoZero"/>
        <c:crossBetween val="midCat"/>
        <c:dispUnits/>
      </c:valAx>
      <c:valAx>
        <c:axId val="170470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L[mH],E[mJ]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263737"/>
        <c:crosses val="autoZero"/>
        <c:crossBetween val="midCat"/>
        <c:dispUnits/>
      </c:valAx>
      <c:valAx>
        <c:axId val="19205651"/>
        <c:scaling>
          <c:orientation val="minMax"/>
        </c:scaling>
        <c:axPos val="b"/>
        <c:delete val="1"/>
        <c:majorTickMark val="in"/>
        <c:minorTickMark val="none"/>
        <c:tickLblPos val="nextTo"/>
        <c:crossAx val="38633132"/>
        <c:crosses val="max"/>
        <c:crossBetween val="midCat"/>
        <c:dispUnits/>
      </c:valAx>
      <c:valAx>
        <c:axId val="38633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05651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1945"/>
          <c:w val="0.16175"/>
          <c:h val="0.208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RSCC Inductor 1</a:t>
            </a:r>
          </a:p>
        </c:rich>
      </c:tx>
      <c:layout>
        <c:manualLayout>
          <c:xMode val="factor"/>
          <c:yMode val="factor"/>
          <c:x val="-0.18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1"/>
          <c:h val="0.84225"/>
        </c:manualLayout>
      </c:layout>
      <c:scatterChart>
        <c:scatterStyle val="smoothMarker"/>
        <c:varyColors val="0"/>
        <c:ser>
          <c:idx val="0"/>
          <c:order val="0"/>
          <c:tx>
            <c:v>L[mH]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Tabelle1!$F$6:$F$22</c:f>
              <c:numCache/>
            </c:numRef>
          </c:yVal>
          <c:smooth val="1"/>
        </c:ser>
        <c:ser>
          <c:idx val="1"/>
          <c:order val="1"/>
          <c:tx>
            <c:v>E[mJ]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Tabelle1!$M$6:$M$22</c:f>
              <c:numCache/>
            </c:numRef>
          </c:yVal>
          <c:smooth val="1"/>
        </c:ser>
        <c:axId val="12153869"/>
        <c:axId val="42275958"/>
      </c:scatterChart>
      <c:scatterChart>
        <c:scatterStyle val="lineMarker"/>
        <c:varyColors val="0"/>
        <c:ser>
          <c:idx val="2"/>
          <c:order val="2"/>
          <c:tx>
            <c:v>µ[Vs/Am]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Tabelle1!$H$6:$H$22</c:f>
              <c:numCache/>
            </c:numRef>
          </c:yVal>
          <c:smooth val="1"/>
        </c:ser>
        <c:ser>
          <c:idx val="3"/>
          <c:order val="3"/>
          <c:tx>
            <c:v>B[mT]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Tabelle1!$O$6:$O$22</c:f>
              <c:numCache/>
            </c:numRef>
          </c:yVal>
          <c:smooth val="1"/>
        </c:ser>
        <c:axId val="44939303"/>
        <c:axId val="1800544"/>
      </c:scatterChart>
      <c:valAx>
        <c:axId val="1215386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DC Bias [A]</a:t>
                </a:r>
              </a:p>
            </c:rich>
          </c:tx>
          <c:layout>
            <c:manualLayout>
              <c:xMode val="factor"/>
              <c:yMode val="factor"/>
              <c:x val="0.006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275958"/>
        <c:crosses val="autoZero"/>
        <c:crossBetween val="midCat"/>
        <c:dispUnits/>
      </c:valAx>
      <c:valAx>
        <c:axId val="42275958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L[mH],E[mJ]</a:t>
                </a:r>
              </a:p>
            </c:rich>
          </c:tx>
          <c:layout>
            <c:manualLayout>
              <c:xMode val="factor"/>
              <c:yMode val="factor"/>
              <c:x val="0.01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153869"/>
        <c:crosses val="autoZero"/>
        <c:crossBetween val="midCat"/>
        <c:dispUnits/>
        <c:majorUnit val="1"/>
        <c:minorUnit val="0.25"/>
      </c:valAx>
      <c:valAx>
        <c:axId val="44939303"/>
        <c:scaling>
          <c:orientation val="minMax"/>
        </c:scaling>
        <c:axPos val="b"/>
        <c:delete val="1"/>
        <c:majorTickMark val="in"/>
        <c:minorTickMark val="none"/>
        <c:tickLblPos val="nextTo"/>
        <c:crossAx val="1800544"/>
        <c:crosses val="max"/>
        <c:crossBetween val="midCat"/>
        <c:dispUnits/>
      </c:valAx>
      <c:valAx>
        <c:axId val="1800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44939303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1165"/>
          <c:w val="0.17875"/>
          <c:h val="0.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RSCC Inductor 2</a:t>
            </a:r>
          </a:p>
        </c:rich>
      </c:tx>
      <c:layout>
        <c:manualLayout>
          <c:xMode val="factor"/>
          <c:yMode val="factor"/>
          <c:x val="-0.2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575"/>
          <c:w val="0.99825"/>
          <c:h val="0.87325"/>
        </c:manualLayout>
      </c:layout>
      <c:scatterChart>
        <c:scatterStyle val="smooth"/>
        <c:varyColors val="0"/>
        <c:ser>
          <c:idx val="3"/>
          <c:order val="0"/>
          <c:tx>
            <c:v>B[mT] ETD39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Tabelle1!$J$28:$J$44</c:f>
              <c:numCache/>
            </c:numRef>
          </c:xVal>
          <c:yVal>
            <c:numRef>
              <c:f>Tabelle1!$O$28:$O$44</c:f>
              <c:numCache/>
            </c:numRef>
          </c:yVal>
          <c:smooth val="1"/>
        </c:ser>
        <c:axId val="16204897"/>
        <c:axId val="11626346"/>
      </c:scatterChart>
      <c:val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 [A/m]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626346"/>
        <c:crosses val="autoZero"/>
        <c:crossBetween val="midCat"/>
        <c:dispUnits/>
      </c:valAx>
      <c:valAx>
        <c:axId val="11626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B[mT]
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204897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475"/>
          <c:w val="0.26725"/>
          <c:h val="0.076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RSCC Inductor 1
</a:t>
            </a:r>
          </a:p>
        </c:rich>
      </c:tx>
      <c:layout>
        <c:manualLayout>
          <c:xMode val="factor"/>
          <c:yMode val="factor"/>
          <c:x val="-0.2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"/>
          <c:w val="0.99825"/>
          <c:h val="0.868"/>
        </c:manualLayout>
      </c:layout>
      <c:scatterChart>
        <c:scatterStyle val="smooth"/>
        <c:varyColors val="0"/>
        <c:ser>
          <c:idx val="3"/>
          <c:order val="0"/>
          <c:tx>
            <c:v>B[mT] ETD29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Tabelle1!$J$6:$J$22</c:f>
              <c:numCache/>
            </c:numRef>
          </c:xVal>
          <c:yVal>
            <c:numRef>
              <c:f>Tabelle1!$O$6:$O$22</c:f>
              <c:numCache/>
            </c:numRef>
          </c:yVal>
          <c:smooth val="1"/>
        </c:ser>
        <c:axId val="37528251"/>
        <c:axId val="2209940"/>
      </c:scatterChart>
      <c:valAx>
        <c:axId val="375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 [A/m]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09940"/>
        <c:crosses val="autoZero"/>
        <c:crossBetween val="midCat"/>
        <c:dispUnits/>
      </c:valAx>
      <c:valAx>
        <c:axId val="2209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B[mT]
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528251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14775"/>
          <c:w val="0.25225"/>
          <c:h val="0.076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</cdr:y>
    </cdr:from>
    <cdr:to>
      <cdr:x>0.98675</cdr:x>
      <cdr:y>0.12175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0"/>
          <a:ext cx="2619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ETD 39, N=360, s=7[mm] R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=2110[m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d=AWG24, 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=74[nH]</a:t>
          </a:r>
        </a:p>
      </cdr:txBody>
    </cdr:sp>
  </cdr:relSizeAnchor>
  <cdr:relSizeAnchor xmlns:cdr="http://schemas.openxmlformats.org/drawingml/2006/chartDrawing">
    <cdr:from>
      <cdr:x>0.76675</cdr:x>
      <cdr:y>0.1645</cdr:y>
    </cdr:from>
    <cdr:to>
      <cdr:x>0.94875</cdr:x>
      <cdr:y>0.21225</cdr:y>
    </cdr:to>
    <cdr:sp>
      <cdr:nvSpPr>
        <cdr:cNvPr id="2" name="TextBox 2"/>
        <cdr:cNvSpPr txBox="1">
          <a:spLocks noChangeArrowheads="1"/>
        </cdr:cNvSpPr>
      </cdr:nvSpPr>
      <cdr:spPr>
        <a:xfrm>
          <a:off x="5067300" y="695325"/>
          <a:ext cx="1200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B[mT],µ[Vs/Am]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0.15475</cdr:y>
    </cdr:from>
    <cdr:to>
      <cdr:x>0.907</cdr:x>
      <cdr:y>0.198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657225"/>
          <a:ext cx="1362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B[mT],µ[Vs/Am]</a:t>
          </a:r>
        </a:p>
      </cdr:txBody>
    </cdr:sp>
  </cdr:relSizeAnchor>
  <cdr:relSizeAnchor xmlns:cdr="http://schemas.openxmlformats.org/drawingml/2006/chartDrawing">
    <cdr:from>
      <cdr:x>0.4985</cdr:x>
      <cdr:y>0.0145</cdr:y>
    </cdr:from>
    <cdr:to>
      <cdr:x>0.98525</cdr:x>
      <cdr:y>0.13625</cdr:y>
    </cdr:to>
    <cdr:sp>
      <cdr:nvSpPr>
        <cdr:cNvPr id="2" name="TextBox 2"/>
        <cdr:cNvSpPr txBox="1">
          <a:spLocks noChangeArrowheads="1"/>
        </cdr:cNvSpPr>
      </cdr:nvSpPr>
      <cdr:spPr>
        <a:xfrm>
          <a:off x="3305175" y="57150"/>
          <a:ext cx="32289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ETD 29, N=150, s=1,8[mm] R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=390[m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d=AWG21, 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=104[nH]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0.988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0"/>
          <a:ext cx="1819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ETD 39, N=360, s=7[mm] R</a:t>
          </a:r>
          <a:r>
            <a:rPr lang="en-US" cap="none" sz="875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=2110[m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, d=AWG24, A</a:t>
          </a:r>
          <a:r>
            <a:rPr lang="en-US" cap="none" sz="875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=74[nH]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171450</xdr:rowOff>
    </xdr:from>
    <xdr:to>
      <xdr:col>23</xdr:col>
      <xdr:colOff>752475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8915400" y="4600575"/>
        <a:ext cx="6619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</xdr:row>
      <xdr:rowOff>19050</xdr:rowOff>
    </xdr:from>
    <xdr:to>
      <xdr:col>23</xdr:col>
      <xdr:colOff>771525</xdr:colOff>
      <xdr:row>24</xdr:row>
      <xdr:rowOff>28575</xdr:rowOff>
    </xdr:to>
    <xdr:graphicFrame>
      <xdr:nvGraphicFramePr>
        <xdr:cNvPr id="2" name="Chart 7"/>
        <xdr:cNvGraphicFramePr/>
      </xdr:nvGraphicFramePr>
      <xdr:xfrm>
        <a:off x="8915400" y="200025"/>
        <a:ext cx="66389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58</xdr:row>
      <xdr:rowOff>28575</xdr:rowOff>
    </xdr:from>
    <xdr:to>
      <xdr:col>18</xdr:col>
      <xdr:colOff>447675</xdr:colOff>
      <xdr:row>82</xdr:row>
      <xdr:rowOff>161925</xdr:rowOff>
    </xdr:to>
    <xdr:graphicFrame>
      <xdr:nvGraphicFramePr>
        <xdr:cNvPr id="3" name="Chart 13"/>
        <xdr:cNvGraphicFramePr/>
      </xdr:nvGraphicFramePr>
      <xdr:xfrm>
        <a:off x="6143625" y="10658475"/>
        <a:ext cx="48958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485775</xdr:colOff>
      <xdr:row>58</xdr:row>
      <xdr:rowOff>28575</xdr:rowOff>
    </xdr:from>
    <xdr:to>
      <xdr:col>11</xdr:col>
      <xdr:colOff>152400</xdr:colOff>
      <xdr:row>82</xdr:row>
      <xdr:rowOff>152400</xdr:rowOff>
    </xdr:to>
    <xdr:graphicFrame>
      <xdr:nvGraphicFramePr>
        <xdr:cNvPr id="4" name="Chart 14"/>
        <xdr:cNvGraphicFramePr/>
      </xdr:nvGraphicFramePr>
      <xdr:xfrm>
        <a:off x="752475" y="10658475"/>
        <a:ext cx="518160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workbookViewId="0" topLeftCell="C21">
      <selection activeCell="P17" sqref="P17"/>
    </sheetView>
  </sheetViews>
  <sheetFormatPr defaultColWidth="11.00390625" defaultRowHeight="14.25"/>
  <cols>
    <col min="1" max="1" width="3.50390625" style="0" customWidth="1"/>
    <col min="2" max="2" width="13.375" style="0" customWidth="1"/>
    <col min="3" max="3" width="7.25390625" style="0" customWidth="1"/>
    <col min="4" max="4" width="2.375" style="0" customWidth="1"/>
    <col min="5" max="5" width="5.25390625" style="0" customWidth="1"/>
    <col min="6" max="6" width="5.75390625" style="0" customWidth="1"/>
    <col min="7" max="7" width="7.375" style="0" customWidth="1"/>
    <col min="8" max="8" width="7.00390625" style="0" customWidth="1"/>
    <col min="9" max="9" width="8.00390625" style="0" customWidth="1"/>
    <col min="10" max="10" width="9.25390625" style="0" customWidth="1"/>
    <col min="11" max="11" width="6.75390625" style="0" customWidth="1"/>
    <col min="12" max="12" width="6.875" style="0" customWidth="1"/>
    <col min="13" max="13" width="7.75390625" style="0" customWidth="1"/>
    <col min="14" max="14" width="7.50390625" style="0" customWidth="1"/>
    <col min="15" max="15" width="8.00390625" style="0" customWidth="1"/>
  </cols>
  <sheetData>
    <row r="1" ht="14.25">
      <c r="T1">
        <v>0.11487179487179487</v>
      </c>
    </row>
    <row r="3" spans="2:11" ht="18.75" thickBot="1">
      <c r="B3" s="20" t="s">
        <v>0</v>
      </c>
      <c r="C3" s="21"/>
      <c r="D3" s="21"/>
      <c r="E3" s="21"/>
      <c r="F3" s="21"/>
      <c r="I3" t="s">
        <v>31</v>
      </c>
      <c r="K3" t="s">
        <v>31</v>
      </c>
    </row>
    <row r="4" spans="5:15" ht="14.25">
      <c r="E4" s="29" t="s">
        <v>8</v>
      </c>
      <c r="F4" s="30" t="s">
        <v>9</v>
      </c>
      <c r="G4" s="19" t="s">
        <v>20</v>
      </c>
      <c r="H4" s="19" t="s">
        <v>23</v>
      </c>
      <c r="I4" s="23" t="s">
        <v>26</v>
      </c>
      <c r="J4" s="19" t="s">
        <v>25</v>
      </c>
      <c r="K4" s="23" t="s">
        <v>29</v>
      </c>
      <c r="L4" s="19" t="s">
        <v>33</v>
      </c>
      <c r="M4" s="24" t="s">
        <v>30</v>
      </c>
      <c r="N4" s="19" t="s">
        <v>32</v>
      </c>
      <c r="O4" s="25" t="s">
        <v>26</v>
      </c>
    </row>
    <row r="5" spans="5:15" ht="15" thickBot="1">
      <c r="E5" s="31" t="s">
        <v>10</v>
      </c>
      <c r="F5" s="32" t="s">
        <v>11</v>
      </c>
      <c r="G5" s="33" t="s">
        <v>21</v>
      </c>
      <c r="H5" s="33" t="s">
        <v>24</v>
      </c>
      <c r="I5" s="34" t="s">
        <v>27</v>
      </c>
      <c r="J5" s="33" t="s">
        <v>28</v>
      </c>
      <c r="K5" s="34" t="s">
        <v>16</v>
      </c>
      <c r="L5" s="33" t="s">
        <v>34</v>
      </c>
      <c r="M5" s="33" t="s">
        <v>34</v>
      </c>
      <c r="N5" s="33" t="s">
        <v>27</v>
      </c>
      <c r="O5" s="35" t="s">
        <v>27</v>
      </c>
    </row>
    <row r="6" spans="2:15" ht="14.25">
      <c r="B6" s="7" t="s">
        <v>2</v>
      </c>
      <c r="C6" s="8" t="s">
        <v>4</v>
      </c>
      <c r="E6" s="5">
        <v>0</v>
      </c>
      <c r="F6" s="6">
        <v>2.34</v>
      </c>
      <c r="G6" s="26">
        <f>F6/($C$17*$C$17)*1000000</f>
        <v>104</v>
      </c>
      <c r="H6" s="27">
        <f>G6*$C$11/$C$9</f>
        <v>95.78947368421052</v>
      </c>
      <c r="I6" s="27">
        <f>(F6*E6)/($C$17*$C$9)*1000000</f>
        <v>0</v>
      </c>
      <c r="J6" s="27">
        <f>E6*$C$17/$C$11*1000</f>
        <v>0</v>
      </c>
      <c r="K6" s="27">
        <f>E6*E6*F6/2</f>
        <v>0</v>
      </c>
      <c r="L6" s="27">
        <v>0</v>
      </c>
      <c r="M6" s="27">
        <v>0</v>
      </c>
      <c r="N6" s="27">
        <v>0</v>
      </c>
      <c r="O6" s="28">
        <v>0</v>
      </c>
    </row>
    <row r="7" spans="2:15" ht="14.25">
      <c r="B7" s="9" t="s">
        <v>3</v>
      </c>
      <c r="C7" s="10" t="s">
        <v>5</v>
      </c>
      <c r="E7" s="1">
        <v>1</v>
      </c>
      <c r="F7" s="2">
        <v>2.33</v>
      </c>
      <c r="G7" s="13">
        <f aca="true" t="shared" si="0" ref="G7:G22">F7/($C$17*$C$17)*1000000</f>
        <v>103.55555555555556</v>
      </c>
      <c r="H7" s="14">
        <f aca="true" t="shared" si="1" ref="H7:H22">G7*$C$11/$C$9</f>
        <v>95.38011695906432</v>
      </c>
      <c r="I7" s="14">
        <f aca="true" t="shared" si="2" ref="I7:I22">(F7*E7)/($C$17*$C$9)*1000000</f>
        <v>204.3859649122807</v>
      </c>
      <c r="J7" s="27">
        <f aca="true" t="shared" si="3" ref="J7:J22">E7*$C$17/$C$11*1000</f>
        <v>2142.8571428571427</v>
      </c>
      <c r="K7" s="14">
        <f aca="true" t="shared" si="4" ref="K7:K22">E7*E7*F7/2</f>
        <v>1.165</v>
      </c>
      <c r="L7" s="14">
        <f>(F6+F7)/2*(E7+E6)/2*(E7-E6)</f>
        <v>1.1675</v>
      </c>
      <c r="M7" s="14">
        <f>M6+L7</f>
        <v>1.1675</v>
      </c>
      <c r="N7" s="14">
        <f>((F6+F7)/2/1000*(E7-E6)/(150*0.000076))*1000</f>
        <v>204.82456140350874</v>
      </c>
      <c r="O7" s="15">
        <f>O6+N7</f>
        <v>204.82456140350874</v>
      </c>
    </row>
    <row r="8" spans="2:15" ht="14.25">
      <c r="B8" s="9"/>
      <c r="C8" s="10"/>
      <c r="E8" s="1">
        <v>1.5</v>
      </c>
      <c r="F8" s="2">
        <v>2.3</v>
      </c>
      <c r="G8" s="13">
        <f t="shared" si="0"/>
        <v>102.22222222222221</v>
      </c>
      <c r="H8" s="14">
        <f t="shared" si="1"/>
        <v>94.15204678362572</v>
      </c>
      <c r="I8" s="14">
        <f t="shared" si="2"/>
        <v>302.6315789473684</v>
      </c>
      <c r="J8" s="27">
        <f t="shared" si="3"/>
        <v>3214.285714285714</v>
      </c>
      <c r="K8" s="14">
        <f t="shared" si="4"/>
        <v>2.5875</v>
      </c>
      <c r="L8" s="14">
        <f>(F7+F8)/2*(E8+E7)/2*(E8-E7)</f>
        <v>1.446875</v>
      </c>
      <c r="M8" s="14">
        <f aca="true" t="shared" si="5" ref="M8:M22">M7+L8</f>
        <v>2.614375</v>
      </c>
      <c r="N8" s="14">
        <f aca="true" t="shared" si="6" ref="N8:N22">((F7+F8)/2/1000*(E8-E7)/(150*0.000076))*1000</f>
        <v>101.53508771929823</v>
      </c>
      <c r="O8" s="15">
        <f aca="true" t="shared" si="7" ref="O8:O22">O7+N8</f>
        <v>306.35964912280696</v>
      </c>
    </row>
    <row r="9" spans="2:15" ht="14.25">
      <c r="B9" s="9" t="s">
        <v>14</v>
      </c>
      <c r="C9" s="10">
        <v>76</v>
      </c>
      <c r="E9" s="1">
        <v>1.75</v>
      </c>
      <c r="F9" s="2">
        <v>2.27</v>
      </c>
      <c r="G9" s="13">
        <f t="shared" si="0"/>
        <v>100.88888888888889</v>
      </c>
      <c r="H9" s="14">
        <f t="shared" si="1"/>
        <v>92.92397660818713</v>
      </c>
      <c r="I9" s="14">
        <f t="shared" si="2"/>
        <v>348.46491228070175</v>
      </c>
      <c r="J9" s="27">
        <f t="shared" si="3"/>
        <v>3750</v>
      </c>
      <c r="K9" s="14">
        <f t="shared" si="4"/>
        <v>3.4759375</v>
      </c>
      <c r="L9" s="14">
        <f aca="true" t="shared" si="8" ref="L9:L22">(F8+F9)/2*(E9+E8)/2*(E9-E8)</f>
        <v>0.9282812500000001</v>
      </c>
      <c r="M9" s="14">
        <f t="shared" si="5"/>
        <v>3.54265625</v>
      </c>
      <c r="N9" s="14">
        <f t="shared" si="6"/>
        <v>50.10964912280702</v>
      </c>
      <c r="O9" s="15">
        <f t="shared" si="7"/>
        <v>356.46929824561397</v>
      </c>
    </row>
    <row r="10" spans="2:15" ht="14.25">
      <c r="B10" s="9" t="s">
        <v>15</v>
      </c>
      <c r="C10" s="10">
        <v>5350</v>
      </c>
      <c r="E10" s="1">
        <v>2</v>
      </c>
      <c r="F10" s="2">
        <v>2.16</v>
      </c>
      <c r="G10" s="13">
        <f t="shared" si="0"/>
        <v>96</v>
      </c>
      <c r="H10" s="14">
        <f t="shared" si="1"/>
        <v>88.42105263157895</v>
      </c>
      <c r="I10" s="14">
        <f t="shared" si="2"/>
        <v>378.94736842105266</v>
      </c>
      <c r="J10" s="27">
        <f t="shared" si="3"/>
        <v>4285.714285714285</v>
      </c>
      <c r="K10" s="14">
        <f t="shared" si="4"/>
        <v>4.32</v>
      </c>
      <c r="L10" s="14">
        <f t="shared" si="8"/>
        <v>1.0382812499999998</v>
      </c>
      <c r="M10" s="14">
        <f t="shared" si="5"/>
        <v>4.580937499999999</v>
      </c>
      <c r="N10" s="14">
        <f t="shared" si="6"/>
        <v>48.57456140350877</v>
      </c>
      <c r="O10" s="15">
        <f t="shared" si="7"/>
        <v>405.04385964912274</v>
      </c>
    </row>
    <row r="11" spans="2:15" ht="14.25">
      <c r="B11" s="9" t="s">
        <v>22</v>
      </c>
      <c r="C11" s="10">
        <v>70</v>
      </c>
      <c r="E11" s="1">
        <v>2.1</v>
      </c>
      <c r="F11" s="2">
        <v>2.05</v>
      </c>
      <c r="G11" s="13">
        <f t="shared" si="0"/>
        <v>91.1111111111111</v>
      </c>
      <c r="H11" s="14">
        <f t="shared" si="1"/>
        <v>83.91812865497076</v>
      </c>
      <c r="I11" s="14">
        <f t="shared" si="2"/>
        <v>377.63157894736844</v>
      </c>
      <c r="J11" s="27">
        <f t="shared" si="3"/>
        <v>4500</v>
      </c>
      <c r="K11" s="14">
        <f t="shared" si="4"/>
        <v>4.52025</v>
      </c>
      <c r="L11" s="14">
        <f t="shared" si="8"/>
        <v>0.4315250000000004</v>
      </c>
      <c r="M11" s="14">
        <f t="shared" si="5"/>
        <v>5.0124625</v>
      </c>
      <c r="N11" s="14">
        <f t="shared" si="6"/>
        <v>18.46491228070177</v>
      </c>
      <c r="O11" s="15">
        <f t="shared" si="7"/>
        <v>423.5087719298245</v>
      </c>
    </row>
    <row r="12" spans="2:15" ht="14.25">
      <c r="B12" s="9" t="s">
        <v>13</v>
      </c>
      <c r="C12" s="10">
        <v>104</v>
      </c>
      <c r="E12" s="1">
        <v>2.2</v>
      </c>
      <c r="F12" s="2">
        <v>1.88</v>
      </c>
      <c r="G12" s="13">
        <f t="shared" si="0"/>
        <v>83.55555555555554</v>
      </c>
      <c r="H12" s="14">
        <f t="shared" si="1"/>
        <v>76.95906432748536</v>
      </c>
      <c r="I12" s="14">
        <f t="shared" si="2"/>
        <v>362.8070175438597</v>
      </c>
      <c r="J12" s="27">
        <f t="shared" si="3"/>
        <v>4714.285714285715</v>
      </c>
      <c r="K12" s="14">
        <f t="shared" si="4"/>
        <v>4.549600000000001</v>
      </c>
      <c r="L12" s="14">
        <f t="shared" si="8"/>
        <v>0.4224750000000004</v>
      </c>
      <c r="M12" s="14">
        <f t="shared" si="5"/>
        <v>5.4349375</v>
      </c>
      <c r="N12" s="14">
        <f t="shared" si="6"/>
        <v>17.236842105263168</v>
      </c>
      <c r="O12" s="15">
        <f t="shared" si="7"/>
        <v>440.74561403508767</v>
      </c>
    </row>
    <row r="13" spans="2:15" ht="14.25">
      <c r="B13" s="9" t="s">
        <v>7</v>
      </c>
      <c r="C13" s="10">
        <v>1.8</v>
      </c>
      <c r="E13" s="1">
        <v>2.3</v>
      </c>
      <c r="F13" s="2">
        <v>1.46</v>
      </c>
      <c r="G13" s="13">
        <f t="shared" si="0"/>
        <v>64.88888888888889</v>
      </c>
      <c r="H13" s="14">
        <f t="shared" si="1"/>
        <v>59.76608187134502</v>
      </c>
      <c r="I13" s="14">
        <f t="shared" si="2"/>
        <v>294.5614035087719</v>
      </c>
      <c r="J13" s="27">
        <f t="shared" si="3"/>
        <v>4928.571428571428</v>
      </c>
      <c r="K13" s="14">
        <f t="shared" si="4"/>
        <v>3.8616999999999995</v>
      </c>
      <c r="L13" s="14">
        <f t="shared" si="8"/>
        <v>0.37574999999999864</v>
      </c>
      <c r="M13" s="14">
        <f t="shared" si="5"/>
        <v>5.8106874999999985</v>
      </c>
      <c r="N13" s="14">
        <f t="shared" si="6"/>
        <v>14.64912280701749</v>
      </c>
      <c r="O13" s="15">
        <f t="shared" si="7"/>
        <v>455.39473684210515</v>
      </c>
    </row>
    <row r="14" spans="2:15" ht="14.25">
      <c r="B14" s="9"/>
      <c r="C14" s="10"/>
      <c r="E14" s="1">
        <v>2.4</v>
      </c>
      <c r="F14" s="2">
        <v>0.95</v>
      </c>
      <c r="G14" s="13">
        <f t="shared" si="0"/>
        <v>42.22222222222222</v>
      </c>
      <c r="H14" s="14">
        <f t="shared" si="1"/>
        <v>38.88888888888889</v>
      </c>
      <c r="I14" s="14">
        <f t="shared" si="2"/>
        <v>199.99999999999997</v>
      </c>
      <c r="J14" s="27">
        <f t="shared" si="3"/>
        <v>5142.857142857143</v>
      </c>
      <c r="K14" s="14">
        <f t="shared" si="4"/>
        <v>2.7359999999999998</v>
      </c>
      <c r="L14" s="14">
        <f t="shared" si="8"/>
        <v>0.28317500000000023</v>
      </c>
      <c r="M14" s="14">
        <f t="shared" si="5"/>
        <v>6.093862499999998</v>
      </c>
      <c r="N14" s="14">
        <f t="shared" si="6"/>
        <v>10.570175438596502</v>
      </c>
      <c r="O14" s="15">
        <f t="shared" si="7"/>
        <v>465.96491228070164</v>
      </c>
    </row>
    <row r="15" spans="2:15" ht="14.25">
      <c r="B15" s="9" t="s">
        <v>18</v>
      </c>
      <c r="C15" s="10">
        <v>390</v>
      </c>
      <c r="E15" s="1">
        <v>2.5</v>
      </c>
      <c r="F15" s="2">
        <v>0.7</v>
      </c>
      <c r="G15" s="13">
        <f t="shared" si="0"/>
        <v>31.11111111111111</v>
      </c>
      <c r="H15" s="14">
        <f t="shared" si="1"/>
        <v>28.65497076023392</v>
      </c>
      <c r="I15" s="14">
        <f t="shared" si="2"/>
        <v>153.50877192982458</v>
      </c>
      <c r="J15" s="27">
        <f t="shared" si="3"/>
        <v>5357.142857142857</v>
      </c>
      <c r="K15" s="14">
        <f t="shared" si="4"/>
        <v>2.1875</v>
      </c>
      <c r="L15" s="14">
        <f t="shared" si="8"/>
        <v>0.2021250000000002</v>
      </c>
      <c r="M15" s="14">
        <f t="shared" si="5"/>
        <v>6.295987499999999</v>
      </c>
      <c r="N15" s="14">
        <f t="shared" si="6"/>
        <v>7.236842105263164</v>
      </c>
      <c r="O15" s="15">
        <f t="shared" si="7"/>
        <v>473.2017543859648</v>
      </c>
    </row>
    <row r="16" spans="2:15" ht="14.25">
      <c r="B16" s="9" t="s">
        <v>12</v>
      </c>
      <c r="C16" s="10"/>
      <c r="E16" s="1">
        <v>2.6</v>
      </c>
      <c r="F16" s="2">
        <v>0.58</v>
      </c>
      <c r="G16" s="13">
        <f t="shared" si="0"/>
        <v>25.777777777777775</v>
      </c>
      <c r="H16" s="14">
        <f t="shared" si="1"/>
        <v>23.742690058479532</v>
      </c>
      <c r="I16" s="14">
        <f t="shared" si="2"/>
        <v>132.28070175438597</v>
      </c>
      <c r="J16" s="27">
        <f t="shared" si="3"/>
        <v>5571.428571428572</v>
      </c>
      <c r="K16" s="14">
        <f t="shared" si="4"/>
        <v>1.9604000000000001</v>
      </c>
      <c r="L16" s="14">
        <f t="shared" si="8"/>
        <v>0.16320000000000012</v>
      </c>
      <c r="M16" s="14">
        <f t="shared" si="5"/>
        <v>6.459187499999999</v>
      </c>
      <c r="N16" s="14">
        <f t="shared" si="6"/>
        <v>5.614035087719302</v>
      </c>
      <c r="O16" s="15">
        <f t="shared" si="7"/>
        <v>478.8157894736841</v>
      </c>
    </row>
    <row r="17" spans="2:15" ht="14.25">
      <c r="B17" s="9" t="s">
        <v>1</v>
      </c>
      <c r="C17" s="10">
        <v>150</v>
      </c>
      <c r="E17" s="1">
        <v>2.7</v>
      </c>
      <c r="F17" s="2">
        <v>0.51</v>
      </c>
      <c r="G17" s="13">
        <f t="shared" si="0"/>
        <v>22.666666666666668</v>
      </c>
      <c r="H17" s="14">
        <f t="shared" si="1"/>
        <v>20.87719298245614</v>
      </c>
      <c r="I17" s="14">
        <f t="shared" si="2"/>
        <v>120.78947368421055</v>
      </c>
      <c r="J17" s="27">
        <f t="shared" si="3"/>
        <v>5785.714285714285</v>
      </c>
      <c r="K17" s="14">
        <f t="shared" si="4"/>
        <v>1.8589500000000003</v>
      </c>
      <c r="L17" s="14">
        <f t="shared" si="8"/>
        <v>0.14442500000000014</v>
      </c>
      <c r="M17" s="14">
        <f t="shared" si="5"/>
        <v>6.603612499999999</v>
      </c>
      <c r="N17" s="14">
        <f t="shared" si="6"/>
        <v>4.780701754385968</v>
      </c>
      <c r="O17" s="15">
        <f t="shared" si="7"/>
        <v>483.5964912280701</v>
      </c>
    </row>
    <row r="18" spans="2:15" ht="15" thickBot="1">
      <c r="B18" s="11" t="s">
        <v>6</v>
      </c>
      <c r="C18" s="12">
        <v>2.34</v>
      </c>
      <c r="E18" s="1">
        <v>2.8</v>
      </c>
      <c r="F18" s="2">
        <v>0.47</v>
      </c>
      <c r="G18" s="13">
        <f t="shared" si="0"/>
        <v>20.888888888888886</v>
      </c>
      <c r="H18" s="14">
        <f t="shared" si="1"/>
        <v>19.23976608187134</v>
      </c>
      <c r="I18" s="14">
        <f t="shared" si="2"/>
        <v>115.43859649122807</v>
      </c>
      <c r="J18" s="27">
        <f t="shared" si="3"/>
        <v>6000</v>
      </c>
      <c r="K18" s="14">
        <f t="shared" si="4"/>
        <v>1.8423999999999996</v>
      </c>
      <c r="L18" s="14">
        <f t="shared" si="8"/>
        <v>0.1347499999999995</v>
      </c>
      <c r="M18" s="14">
        <f t="shared" si="5"/>
        <v>6.738362499999998</v>
      </c>
      <c r="N18" s="14">
        <f t="shared" si="6"/>
        <v>4.298245614035072</v>
      </c>
      <c r="O18" s="15">
        <f t="shared" si="7"/>
        <v>487.89473684210515</v>
      </c>
    </row>
    <row r="19" spans="5:15" ht="14.25">
      <c r="E19" s="1">
        <v>2.9</v>
      </c>
      <c r="F19" s="2">
        <v>0.43</v>
      </c>
      <c r="G19" s="13">
        <f t="shared" si="0"/>
        <v>19.11111111111111</v>
      </c>
      <c r="H19" s="14">
        <f t="shared" si="1"/>
        <v>17.60233918128655</v>
      </c>
      <c r="I19" s="14">
        <f t="shared" si="2"/>
        <v>109.38596491228068</v>
      </c>
      <c r="J19" s="27">
        <f t="shared" si="3"/>
        <v>6214.285714285715</v>
      </c>
      <c r="K19" s="14">
        <f t="shared" si="4"/>
        <v>1.80815</v>
      </c>
      <c r="L19" s="14">
        <f t="shared" si="8"/>
        <v>0.1282500000000001</v>
      </c>
      <c r="M19" s="14">
        <f t="shared" si="5"/>
        <v>6.866612499999999</v>
      </c>
      <c r="N19" s="14">
        <f t="shared" si="6"/>
        <v>3.9473684210526345</v>
      </c>
      <c r="O19" s="15">
        <f t="shared" si="7"/>
        <v>491.8421052631578</v>
      </c>
    </row>
    <row r="20" spans="5:15" ht="14.25">
      <c r="E20" s="1">
        <v>3</v>
      </c>
      <c r="F20" s="2">
        <v>0.4</v>
      </c>
      <c r="G20" s="13">
        <f t="shared" si="0"/>
        <v>17.77777777777778</v>
      </c>
      <c r="H20" s="14">
        <f t="shared" si="1"/>
        <v>16.374269005847953</v>
      </c>
      <c r="I20" s="14">
        <f t="shared" si="2"/>
        <v>105.26315789473686</v>
      </c>
      <c r="J20" s="27">
        <f t="shared" si="3"/>
        <v>6428.571428571428</v>
      </c>
      <c r="K20" s="14">
        <f t="shared" si="4"/>
        <v>1.8</v>
      </c>
      <c r="L20" s="14">
        <f t="shared" si="8"/>
        <v>0.12242500000000013</v>
      </c>
      <c r="M20" s="14">
        <f t="shared" si="5"/>
        <v>6.9890374999999985</v>
      </c>
      <c r="N20" s="14">
        <f t="shared" si="6"/>
        <v>3.640350877192986</v>
      </c>
      <c r="O20" s="15">
        <f t="shared" si="7"/>
        <v>495.4824561403508</v>
      </c>
    </row>
    <row r="21" spans="2:15" ht="14.25">
      <c r="B21">
        <f>2.34/(150*150)*1000000</f>
        <v>104</v>
      </c>
      <c r="E21" s="1">
        <v>3.5</v>
      </c>
      <c r="F21" s="2">
        <v>0.33</v>
      </c>
      <c r="G21" s="13">
        <f t="shared" si="0"/>
        <v>14.666666666666668</v>
      </c>
      <c r="H21" s="14">
        <f t="shared" si="1"/>
        <v>13.508771929824562</v>
      </c>
      <c r="I21" s="14">
        <f t="shared" si="2"/>
        <v>101.3157894736842</v>
      </c>
      <c r="J21" s="27">
        <f t="shared" si="3"/>
        <v>7500</v>
      </c>
      <c r="K21" s="14">
        <f t="shared" si="4"/>
        <v>2.02125</v>
      </c>
      <c r="L21" s="14">
        <f t="shared" si="8"/>
        <v>0.593125</v>
      </c>
      <c r="M21" s="14">
        <f t="shared" si="5"/>
        <v>7.582162499999998</v>
      </c>
      <c r="N21" s="14">
        <f t="shared" si="6"/>
        <v>16.008771929824558</v>
      </c>
      <c r="O21" s="15">
        <f t="shared" si="7"/>
        <v>511.49122807017534</v>
      </c>
    </row>
    <row r="22" spans="5:15" ht="15" thickBot="1">
      <c r="E22" s="3">
        <v>4</v>
      </c>
      <c r="F22" s="4">
        <v>0.29</v>
      </c>
      <c r="G22" s="16">
        <f t="shared" si="0"/>
        <v>12.888888888888888</v>
      </c>
      <c r="H22" s="17">
        <f t="shared" si="1"/>
        <v>11.871345029239766</v>
      </c>
      <c r="I22" s="17">
        <f t="shared" si="2"/>
        <v>101.75438596491227</v>
      </c>
      <c r="J22" s="27">
        <f t="shared" si="3"/>
        <v>8571.42857142857</v>
      </c>
      <c r="K22" s="17">
        <f t="shared" si="4"/>
        <v>2.32</v>
      </c>
      <c r="L22" s="17">
        <f t="shared" si="8"/>
        <v>0.58125</v>
      </c>
      <c r="M22" s="17">
        <f t="shared" si="5"/>
        <v>8.163412499999998</v>
      </c>
      <c r="N22" s="17">
        <f t="shared" si="6"/>
        <v>13.596491228070175</v>
      </c>
      <c r="O22" s="18">
        <f t="shared" si="7"/>
        <v>525.0877192982455</v>
      </c>
    </row>
    <row r="23" spans="12:15" ht="14.25">
      <c r="L23" s="22"/>
      <c r="M23" s="22"/>
      <c r="N23" s="22"/>
      <c r="O23" s="22"/>
    </row>
    <row r="24" spans="12:15" ht="14.25">
      <c r="L24" s="22"/>
      <c r="M24" s="22"/>
      <c r="N24" s="22"/>
      <c r="O24" s="22"/>
    </row>
    <row r="25" spans="9:15" ht="15" thickBot="1">
      <c r="I25" t="s">
        <v>31</v>
      </c>
      <c r="K25" t="s">
        <v>31</v>
      </c>
      <c r="L25" s="22"/>
      <c r="M25" s="22"/>
      <c r="N25" s="22"/>
      <c r="O25" s="22"/>
    </row>
    <row r="26" spans="5:15" ht="14.25">
      <c r="E26" s="29" t="s">
        <v>8</v>
      </c>
      <c r="F26" s="30" t="s">
        <v>9</v>
      </c>
      <c r="G26" s="19" t="s">
        <v>20</v>
      </c>
      <c r="H26" s="19" t="s">
        <v>23</v>
      </c>
      <c r="I26" s="23" t="s">
        <v>26</v>
      </c>
      <c r="J26" s="19" t="s">
        <v>25</v>
      </c>
      <c r="K26" s="23" t="s">
        <v>29</v>
      </c>
      <c r="L26" s="36" t="s">
        <v>33</v>
      </c>
      <c r="M26" s="37" t="s">
        <v>30</v>
      </c>
      <c r="N26" s="36" t="s">
        <v>35</v>
      </c>
      <c r="O26" s="38" t="s">
        <v>26</v>
      </c>
    </row>
    <row r="27" spans="5:15" ht="15" thickBot="1">
      <c r="E27" s="31" t="s">
        <v>10</v>
      </c>
      <c r="F27" s="32" t="s">
        <v>11</v>
      </c>
      <c r="G27" s="33" t="s">
        <v>21</v>
      </c>
      <c r="H27" s="33" t="s">
        <v>24</v>
      </c>
      <c r="I27" s="34" t="s">
        <v>27</v>
      </c>
      <c r="J27" s="33" t="s">
        <v>28</v>
      </c>
      <c r="K27" s="34" t="s">
        <v>16</v>
      </c>
      <c r="L27" s="39" t="s">
        <v>34</v>
      </c>
      <c r="M27" s="39" t="s">
        <v>34</v>
      </c>
      <c r="N27" s="39" t="s">
        <v>27</v>
      </c>
      <c r="O27" s="40" t="s">
        <v>27</v>
      </c>
    </row>
    <row r="28" spans="2:15" ht="14.25">
      <c r="B28" s="7" t="s">
        <v>2</v>
      </c>
      <c r="C28" s="8" t="s">
        <v>17</v>
      </c>
      <c r="E28" s="5">
        <v>0</v>
      </c>
      <c r="F28" s="6">
        <v>11.2</v>
      </c>
      <c r="G28" s="26">
        <f>F28/($C$39*$C$39)*1000000</f>
        <v>73.63576594345824</v>
      </c>
      <c r="H28" s="27">
        <f>G28*$C$33/$C$31</f>
        <v>54.19592373438527</v>
      </c>
      <c r="I28" s="27">
        <f>(F28*E28)/($C$39*$C$31)*1000000</f>
        <v>0</v>
      </c>
      <c r="J28" s="27">
        <f>E28*$C$39/$C$33*1000</f>
        <v>0</v>
      </c>
      <c r="K28" s="27">
        <f>E28*E28*F28/2</f>
        <v>0</v>
      </c>
      <c r="L28" s="41">
        <v>0</v>
      </c>
      <c r="M28" s="41">
        <v>0</v>
      </c>
      <c r="N28" s="41">
        <v>0</v>
      </c>
      <c r="O28" s="42">
        <v>0</v>
      </c>
    </row>
    <row r="29" spans="2:15" ht="14.25">
      <c r="B29" s="9" t="s">
        <v>3</v>
      </c>
      <c r="C29" s="10" t="s">
        <v>5</v>
      </c>
      <c r="E29" s="5">
        <v>0.5</v>
      </c>
      <c r="F29" s="6">
        <v>11.2</v>
      </c>
      <c r="G29" s="13">
        <f>F29/($C$39*$C$39)*1000000</f>
        <v>73.63576594345824</v>
      </c>
      <c r="H29" s="14">
        <f>G29*$C$33/$C$31</f>
        <v>54.19592373438527</v>
      </c>
      <c r="I29" s="14">
        <f>(F29*E29)/($C$39*$C$31)*1000000</f>
        <v>114.87179487179486</v>
      </c>
      <c r="J29" s="27">
        <f aca="true" t="shared" si="9" ref="J29:J44">E29*$C$39/$C$33*1000</f>
        <v>2119.565217391304</v>
      </c>
      <c r="K29" s="14">
        <f>E29*E29*F29/2</f>
        <v>1.4</v>
      </c>
      <c r="L29" s="14">
        <f>(F28+F29)/2*(E29+E28)/2*(E29-E28)</f>
        <v>1.4</v>
      </c>
      <c r="M29" s="14">
        <f>M28+L29</f>
        <v>1.4</v>
      </c>
      <c r="N29" s="14">
        <f>((F28+F29)/2/1000*(E29-E28)/(390*0.000125))*1000</f>
        <v>114.87179487179488</v>
      </c>
      <c r="O29" s="15">
        <f>O28+N29</f>
        <v>114.87179487179488</v>
      </c>
    </row>
    <row r="30" spans="2:15" ht="14.25">
      <c r="B30" s="9"/>
      <c r="C30" s="10"/>
      <c r="E30" s="1">
        <v>1</v>
      </c>
      <c r="F30" s="2">
        <v>11.1</v>
      </c>
      <c r="G30" s="13">
        <f aca="true" t="shared" si="10" ref="G30:G44">F30/($C$39*$C$39)*1000000</f>
        <v>72.97830374753451</v>
      </c>
      <c r="H30" s="14">
        <f aca="true" t="shared" si="11" ref="H30:H44">G30*$C$33/$C$31</f>
        <v>53.7120315581854</v>
      </c>
      <c r="I30" s="14">
        <f aca="true" t="shared" si="12" ref="I30:I44">(F30*E30)/($C$39*$C$31)*1000000</f>
        <v>227.69230769230768</v>
      </c>
      <c r="J30" s="27">
        <f t="shared" si="9"/>
        <v>4239.130434782608</v>
      </c>
      <c r="K30" s="14">
        <f aca="true" t="shared" si="13" ref="K30:K44">E30*E30*F30/2</f>
        <v>5.55</v>
      </c>
      <c r="L30" s="14">
        <f>(F29+F30)/2*(E30+E29)/2*(E30-E29)</f>
        <v>4.1812499999999995</v>
      </c>
      <c r="M30" s="14">
        <f aca="true" t="shared" si="14" ref="M30:M44">M29+L30</f>
        <v>5.581249999999999</v>
      </c>
      <c r="N30" s="14">
        <f aca="true" t="shared" si="15" ref="N30:N44">((F29+F30)/2/1000*(E30-E29)/(390*0.000125))*1000</f>
        <v>114.35897435897434</v>
      </c>
      <c r="O30" s="15">
        <f aca="true" t="shared" si="16" ref="O30:O44">O29+N30</f>
        <v>229.23076923076923</v>
      </c>
    </row>
    <row r="31" spans="2:15" ht="14.25">
      <c r="B31" s="9" t="s">
        <v>14</v>
      </c>
      <c r="C31" s="10">
        <v>125</v>
      </c>
      <c r="E31" s="1">
        <v>1.5</v>
      </c>
      <c r="F31" s="2">
        <v>11</v>
      </c>
      <c r="G31" s="13">
        <f t="shared" si="10"/>
        <v>72.32084155161078</v>
      </c>
      <c r="H31" s="14">
        <f t="shared" si="11"/>
        <v>53.228139381985535</v>
      </c>
      <c r="I31" s="14">
        <f t="shared" si="12"/>
        <v>338.46153846153845</v>
      </c>
      <c r="J31" s="27">
        <f t="shared" si="9"/>
        <v>6358.695652173913</v>
      </c>
      <c r="K31" s="14">
        <f t="shared" si="13"/>
        <v>12.375</v>
      </c>
      <c r="L31" s="14">
        <f aca="true" t="shared" si="17" ref="L31:L44">(F30+F31)/2*(E31+E30)/2*(E31-E30)</f>
        <v>6.90625</v>
      </c>
      <c r="M31" s="14">
        <f t="shared" si="14"/>
        <v>12.487499999999999</v>
      </c>
      <c r="N31" s="14">
        <f t="shared" si="15"/>
        <v>113.33333333333334</v>
      </c>
      <c r="O31" s="15">
        <f t="shared" si="16"/>
        <v>342.56410256410254</v>
      </c>
    </row>
    <row r="32" spans="2:15" ht="14.25">
      <c r="B32" s="9" t="s">
        <v>15</v>
      </c>
      <c r="C32" s="10">
        <v>11500</v>
      </c>
      <c r="E32" s="1">
        <v>1.75</v>
      </c>
      <c r="F32" s="2">
        <v>10.85</v>
      </c>
      <c r="G32" s="13">
        <f t="shared" si="10"/>
        <v>71.33464825772518</v>
      </c>
      <c r="H32" s="14">
        <f t="shared" si="11"/>
        <v>52.50230111768573</v>
      </c>
      <c r="I32" s="14">
        <f t="shared" si="12"/>
        <v>389.4871794871795</v>
      </c>
      <c r="J32" s="27">
        <f t="shared" si="9"/>
        <v>7418.478260869565</v>
      </c>
      <c r="K32" s="14">
        <f t="shared" si="13"/>
        <v>16.6140625</v>
      </c>
      <c r="L32" s="14">
        <f t="shared" si="17"/>
        <v>4.43828125</v>
      </c>
      <c r="M32" s="14">
        <f t="shared" si="14"/>
        <v>16.92578125</v>
      </c>
      <c r="N32" s="14">
        <f t="shared" si="15"/>
        <v>56.02564102564102</v>
      </c>
      <c r="O32" s="15">
        <f t="shared" si="16"/>
        <v>398.58974358974353</v>
      </c>
    </row>
    <row r="33" spans="2:15" ht="14.25">
      <c r="B33" s="9" t="s">
        <v>22</v>
      </c>
      <c r="C33" s="10">
        <v>92</v>
      </c>
      <c r="E33" s="1">
        <v>2</v>
      </c>
      <c r="F33" s="2">
        <v>10.35</v>
      </c>
      <c r="G33" s="13">
        <f t="shared" si="10"/>
        <v>68.04733727810651</v>
      </c>
      <c r="H33" s="14">
        <f t="shared" si="11"/>
        <v>50.08284023668639</v>
      </c>
      <c r="I33" s="14">
        <f t="shared" si="12"/>
        <v>424.6153846153846</v>
      </c>
      <c r="J33" s="27">
        <f t="shared" si="9"/>
        <v>8478.260869565216</v>
      </c>
      <c r="K33" s="14">
        <f t="shared" si="13"/>
        <v>20.7</v>
      </c>
      <c r="L33" s="14">
        <f t="shared" si="17"/>
        <v>4.96875</v>
      </c>
      <c r="M33" s="14">
        <f t="shared" si="14"/>
        <v>21.89453125</v>
      </c>
      <c r="N33" s="14">
        <f t="shared" si="15"/>
        <v>54.35897435897436</v>
      </c>
      <c r="O33" s="15">
        <f t="shared" si="16"/>
        <v>452.9487179487179</v>
      </c>
    </row>
    <row r="34" spans="2:15" ht="14.25">
      <c r="B34" s="9" t="s">
        <v>13</v>
      </c>
      <c r="C34" s="10">
        <v>74</v>
      </c>
      <c r="E34" s="1">
        <v>2.3</v>
      </c>
      <c r="F34" s="2">
        <v>8.3</v>
      </c>
      <c r="G34" s="13">
        <f t="shared" si="10"/>
        <v>54.56936226166996</v>
      </c>
      <c r="H34" s="14">
        <f t="shared" si="11"/>
        <v>40.16305062458909</v>
      </c>
      <c r="I34" s="14">
        <f t="shared" si="12"/>
        <v>391.5897435897436</v>
      </c>
      <c r="J34" s="27">
        <f t="shared" si="9"/>
        <v>9749.999999999998</v>
      </c>
      <c r="K34" s="14">
        <f t="shared" si="13"/>
        <v>21.9535</v>
      </c>
      <c r="L34" s="14">
        <f t="shared" si="17"/>
        <v>6.014624999999996</v>
      </c>
      <c r="M34" s="14">
        <f t="shared" si="14"/>
        <v>27.909156249999995</v>
      </c>
      <c r="N34" s="14">
        <f t="shared" si="15"/>
        <v>57.384615384615344</v>
      </c>
      <c r="O34" s="15">
        <f t="shared" si="16"/>
        <v>510.33333333333326</v>
      </c>
    </row>
    <row r="35" spans="2:15" ht="14.25">
      <c r="B35" s="9" t="s">
        <v>7</v>
      </c>
      <c r="C35" s="10">
        <v>7</v>
      </c>
      <c r="E35" s="1">
        <v>2.4</v>
      </c>
      <c r="F35" s="2">
        <v>6.7</v>
      </c>
      <c r="G35" s="13">
        <f t="shared" si="10"/>
        <v>44.04996712689021</v>
      </c>
      <c r="H35" s="14">
        <f t="shared" si="11"/>
        <v>32.420775805391195</v>
      </c>
      <c r="I35" s="14">
        <f t="shared" si="12"/>
        <v>329.8461538461538</v>
      </c>
      <c r="J35" s="27">
        <f t="shared" si="9"/>
        <v>10173.913043478262</v>
      </c>
      <c r="K35" s="14">
        <f t="shared" si="13"/>
        <v>19.296</v>
      </c>
      <c r="L35" s="14">
        <f t="shared" si="17"/>
        <v>1.7625000000000013</v>
      </c>
      <c r="M35" s="14">
        <f t="shared" si="14"/>
        <v>29.671656249999998</v>
      </c>
      <c r="N35" s="14">
        <f t="shared" si="15"/>
        <v>15.384615384615397</v>
      </c>
      <c r="O35" s="15">
        <f t="shared" si="16"/>
        <v>525.7179487179486</v>
      </c>
    </row>
    <row r="36" spans="2:15" ht="14.25">
      <c r="B36" s="9"/>
      <c r="C36" s="10"/>
      <c r="E36" s="1">
        <v>2.5</v>
      </c>
      <c r="F36" s="2">
        <v>5</v>
      </c>
      <c r="G36" s="13">
        <f t="shared" si="10"/>
        <v>32.87310979618672</v>
      </c>
      <c r="H36" s="14">
        <f t="shared" si="11"/>
        <v>24.194608809993426</v>
      </c>
      <c r="I36" s="14">
        <f t="shared" si="12"/>
        <v>256.4102564102564</v>
      </c>
      <c r="J36" s="27">
        <f t="shared" si="9"/>
        <v>10597.826086956522</v>
      </c>
      <c r="K36" s="14">
        <f t="shared" si="13"/>
        <v>15.625</v>
      </c>
      <c r="L36" s="14">
        <f t="shared" si="17"/>
        <v>1.4332500000000012</v>
      </c>
      <c r="M36" s="14">
        <f t="shared" si="14"/>
        <v>31.10490625</v>
      </c>
      <c r="N36" s="14">
        <f t="shared" si="15"/>
        <v>12.000000000000009</v>
      </c>
      <c r="O36" s="15">
        <f t="shared" si="16"/>
        <v>537.7179487179486</v>
      </c>
    </row>
    <row r="37" spans="2:15" ht="14.25">
      <c r="B37" s="9" t="s">
        <v>19</v>
      </c>
      <c r="C37" s="10">
        <v>2110</v>
      </c>
      <c r="E37" s="1">
        <v>2.6</v>
      </c>
      <c r="F37" s="2">
        <v>4.05</v>
      </c>
      <c r="G37" s="13">
        <f t="shared" si="10"/>
        <v>26.62721893491124</v>
      </c>
      <c r="H37" s="14">
        <f t="shared" si="11"/>
        <v>19.59763313609467</v>
      </c>
      <c r="I37" s="14">
        <f t="shared" si="12"/>
        <v>216</v>
      </c>
      <c r="J37" s="27">
        <f t="shared" si="9"/>
        <v>11021.739130434784</v>
      </c>
      <c r="K37" s="14">
        <f t="shared" si="13"/>
        <v>13.689</v>
      </c>
      <c r="L37" s="14">
        <f t="shared" si="17"/>
        <v>1.153875000000001</v>
      </c>
      <c r="M37" s="14">
        <f t="shared" si="14"/>
        <v>32.25878125</v>
      </c>
      <c r="N37" s="14">
        <f t="shared" si="15"/>
        <v>9.28205128205129</v>
      </c>
      <c r="O37" s="15">
        <f t="shared" si="16"/>
        <v>546.9999999999999</v>
      </c>
    </row>
    <row r="38" spans="2:15" ht="14.25">
      <c r="B38" s="9" t="s">
        <v>12</v>
      </c>
      <c r="C38" s="10"/>
      <c r="E38" s="1">
        <v>2.7</v>
      </c>
      <c r="F38" s="2">
        <v>3.52</v>
      </c>
      <c r="G38" s="13">
        <f t="shared" si="10"/>
        <v>23.14266929651545</v>
      </c>
      <c r="H38" s="14">
        <f t="shared" si="11"/>
        <v>17.03300460223537</v>
      </c>
      <c r="I38" s="14">
        <f t="shared" si="12"/>
        <v>194.95384615384617</v>
      </c>
      <c r="J38" s="27">
        <f t="shared" si="9"/>
        <v>11445.652173913042</v>
      </c>
      <c r="K38" s="14">
        <f t="shared" si="13"/>
        <v>12.830400000000001</v>
      </c>
      <c r="L38" s="14">
        <f t="shared" si="17"/>
        <v>1.0030250000000012</v>
      </c>
      <c r="M38" s="14">
        <f t="shared" si="14"/>
        <v>33.26180625</v>
      </c>
      <c r="N38" s="14">
        <f t="shared" si="15"/>
        <v>7.764102564102571</v>
      </c>
      <c r="O38" s="15">
        <f t="shared" si="16"/>
        <v>554.7641025641025</v>
      </c>
    </row>
    <row r="39" spans="2:15" ht="14.25">
      <c r="B39" s="9" t="s">
        <v>1</v>
      </c>
      <c r="C39" s="10">
        <v>390</v>
      </c>
      <c r="E39" s="1">
        <v>2.8</v>
      </c>
      <c r="F39" s="2">
        <v>3.2</v>
      </c>
      <c r="G39" s="13">
        <f t="shared" si="10"/>
        <v>21.038790269559502</v>
      </c>
      <c r="H39" s="14">
        <f t="shared" si="11"/>
        <v>15.484549638395794</v>
      </c>
      <c r="I39" s="14">
        <f t="shared" si="12"/>
        <v>183.7948717948718</v>
      </c>
      <c r="J39" s="27">
        <f t="shared" si="9"/>
        <v>11869.565217391304</v>
      </c>
      <c r="K39" s="14">
        <f t="shared" si="13"/>
        <v>12.543999999999999</v>
      </c>
      <c r="L39" s="14">
        <f t="shared" si="17"/>
        <v>0.9239999999999967</v>
      </c>
      <c r="M39" s="14">
        <f t="shared" si="14"/>
        <v>34.18580625</v>
      </c>
      <c r="N39" s="14">
        <f t="shared" si="15"/>
        <v>6.892307692307668</v>
      </c>
      <c r="O39" s="15">
        <f t="shared" si="16"/>
        <v>561.6564102564101</v>
      </c>
    </row>
    <row r="40" spans="2:15" ht="15" thickBot="1">
      <c r="B40" s="11" t="s">
        <v>6</v>
      </c>
      <c r="C40" s="12">
        <v>2.34</v>
      </c>
      <c r="E40" s="1">
        <v>2.9</v>
      </c>
      <c r="F40" s="2">
        <v>3</v>
      </c>
      <c r="G40" s="13">
        <f t="shared" si="10"/>
        <v>19.72386587771203</v>
      </c>
      <c r="H40" s="14">
        <f t="shared" si="11"/>
        <v>14.516765285996055</v>
      </c>
      <c r="I40" s="14">
        <f t="shared" si="12"/>
        <v>178.46153846153845</v>
      </c>
      <c r="J40" s="27">
        <f t="shared" si="9"/>
        <v>12293.478260869564</v>
      </c>
      <c r="K40" s="14">
        <f t="shared" si="13"/>
        <v>12.615</v>
      </c>
      <c r="L40" s="14">
        <f t="shared" si="17"/>
        <v>0.8835000000000007</v>
      </c>
      <c r="M40" s="14">
        <f t="shared" si="14"/>
        <v>35.06930625</v>
      </c>
      <c r="N40" s="14">
        <f t="shared" si="15"/>
        <v>6.358974358974364</v>
      </c>
      <c r="O40" s="15">
        <f t="shared" si="16"/>
        <v>568.0153846153845</v>
      </c>
    </row>
    <row r="41" spans="5:15" ht="14.25">
      <c r="E41" s="1">
        <v>3</v>
      </c>
      <c r="F41" s="2">
        <v>2.8</v>
      </c>
      <c r="G41" s="13">
        <f t="shared" si="10"/>
        <v>18.40894148586456</v>
      </c>
      <c r="H41" s="14">
        <f t="shared" si="11"/>
        <v>13.548980933596317</v>
      </c>
      <c r="I41" s="14">
        <f t="shared" si="12"/>
        <v>172.3076923076923</v>
      </c>
      <c r="J41" s="27">
        <f t="shared" si="9"/>
        <v>12717.391304347826</v>
      </c>
      <c r="K41" s="14">
        <f t="shared" si="13"/>
        <v>12.6</v>
      </c>
      <c r="L41" s="14">
        <f t="shared" si="17"/>
        <v>0.8555000000000007</v>
      </c>
      <c r="M41" s="14">
        <f t="shared" si="14"/>
        <v>35.924806249999996</v>
      </c>
      <c r="N41" s="14">
        <f t="shared" si="15"/>
        <v>5.948717948717953</v>
      </c>
      <c r="O41" s="15">
        <f t="shared" si="16"/>
        <v>573.9641025641024</v>
      </c>
    </row>
    <row r="42" spans="5:15" ht="14.25">
      <c r="E42" s="1">
        <v>3.5</v>
      </c>
      <c r="F42" s="2">
        <v>2.3</v>
      </c>
      <c r="G42" s="13">
        <f t="shared" si="10"/>
        <v>15.12163050624589</v>
      </c>
      <c r="H42" s="14">
        <f t="shared" si="11"/>
        <v>11.129520052596973</v>
      </c>
      <c r="I42" s="14">
        <f t="shared" si="12"/>
        <v>165.12820512820508</v>
      </c>
      <c r="J42" s="27">
        <f t="shared" si="9"/>
        <v>14836.95652173913</v>
      </c>
      <c r="K42" s="14">
        <f t="shared" si="13"/>
        <v>14.087499999999999</v>
      </c>
      <c r="L42" s="14">
        <f t="shared" si="17"/>
        <v>4.14375</v>
      </c>
      <c r="M42" s="14">
        <f t="shared" si="14"/>
        <v>40.06855624999999</v>
      </c>
      <c r="N42" s="14">
        <f t="shared" si="15"/>
        <v>26.15384615384615</v>
      </c>
      <c r="O42" s="15">
        <f t="shared" si="16"/>
        <v>600.1179487179486</v>
      </c>
    </row>
    <row r="43" spans="5:15" ht="14.25">
      <c r="E43" s="1">
        <v>4</v>
      </c>
      <c r="F43" s="2">
        <v>2</v>
      </c>
      <c r="G43" s="13">
        <f t="shared" si="10"/>
        <v>13.149243918474689</v>
      </c>
      <c r="H43" s="14">
        <f t="shared" si="11"/>
        <v>9.677843523997371</v>
      </c>
      <c r="I43" s="14">
        <f t="shared" si="12"/>
        <v>164.1025641025641</v>
      </c>
      <c r="J43" s="27">
        <f t="shared" si="9"/>
        <v>16956.521739130432</v>
      </c>
      <c r="K43" s="14">
        <f t="shared" si="13"/>
        <v>16</v>
      </c>
      <c r="L43" s="14">
        <f t="shared" si="17"/>
        <v>4.03125</v>
      </c>
      <c r="M43" s="14">
        <f t="shared" si="14"/>
        <v>44.09980624999999</v>
      </c>
      <c r="N43" s="14">
        <f t="shared" si="15"/>
        <v>22.05128205128205</v>
      </c>
      <c r="O43" s="15">
        <f t="shared" si="16"/>
        <v>622.1692307692307</v>
      </c>
    </row>
    <row r="44" spans="2:15" ht="15" thickBot="1">
      <c r="B44">
        <f>11.2/(390*390)*1000000</f>
        <v>73.63576594345824</v>
      </c>
      <c r="E44" s="1">
        <v>5</v>
      </c>
      <c r="F44" s="2">
        <v>1.8</v>
      </c>
      <c r="G44" s="16">
        <f t="shared" si="10"/>
        <v>11.834319526627219</v>
      </c>
      <c r="H44" s="17">
        <f t="shared" si="11"/>
        <v>8.710059171597633</v>
      </c>
      <c r="I44" s="17">
        <f t="shared" si="12"/>
        <v>184.6153846153846</v>
      </c>
      <c r="J44" s="27">
        <f t="shared" si="9"/>
        <v>21195.652173913044</v>
      </c>
      <c r="K44" s="17">
        <f t="shared" si="13"/>
        <v>22.5</v>
      </c>
      <c r="L44" s="17">
        <f t="shared" si="17"/>
        <v>8.549999999999999</v>
      </c>
      <c r="M44" s="17">
        <f t="shared" si="14"/>
        <v>52.64980624999999</v>
      </c>
      <c r="N44" s="17">
        <f t="shared" si="15"/>
        <v>38.97435897435898</v>
      </c>
      <c r="O44" s="18">
        <f t="shared" si="16"/>
        <v>661.1435897435897</v>
      </c>
    </row>
    <row r="45" spans="5:6" ht="15" thickBot="1">
      <c r="E45" s="3"/>
      <c r="F45" s="4"/>
    </row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atw12hs7</dc:creator>
  <cp:keywords/>
  <dc:description/>
  <cp:lastModifiedBy>xx</cp:lastModifiedBy>
  <cp:lastPrinted>2010-04-01T12:42:55Z</cp:lastPrinted>
  <dcterms:created xsi:type="dcterms:W3CDTF">2010-04-01T09:35:11Z</dcterms:created>
  <dcterms:modified xsi:type="dcterms:W3CDTF">2010-04-07T18:28:22Z</dcterms:modified>
  <cp:category/>
  <cp:version/>
  <cp:contentType/>
  <cp:contentStatus/>
</cp:coreProperties>
</file>