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<sst xmlns="http://schemas.openxmlformats.org/spreadsheetml/2006/main" count="21" uniqueCount="19">
  <si>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SJW</t>
  </si>
  <si>
    <t>QUANTA</t>
  </si>
  <si>
    <t>BRP</t>
  </si>
  <si>
    <t>TSEG1</t>
  </si>
  <si>
    <t>TSEG2</t>
  </si>
  <si>
    <t>BPSNOM</t>
  </si>
  <si>
    <t>BPSMIN</t>
  </si>
  <si>
    <t>BPSMAX</t>
  </si>
  <si>
    <t>ERROR</t>
  </si>
  <si>
    <t>Hz</t>
  </si>
  <si>
    <t>kBit/s</t>
  </si>
  <si>
    <t>FOSC--&gt;</t>
  </si>
  <si>
    <t>M --&gt;</t>
  </si>
  <si>
    <t>FCLK =</t>
  </si>
  <si>
    <t>VPBDIV --&gt;</t>
  </si>
  <si>
    <t>FPCLK =</t>
  </si>
  <si>
    <t>CANBPS --&gt;</t>
  </si>
  <si>
    <t>SAMPLEPOINT --&gt;</t>
  </si>
  <si>
    <t>BTRWORD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</si>
</sst>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$-407]dddd\,\ d\.\ mmmm\ yyyy"/>
  </numFmts>
  <fonts count="7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/>
      <protection locked="0"/>
    </xf>
    <xf numFmtId="10" fontId="2" fillId="2" borderId="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N7" sqref="N7"/>
    </sheetView>
  </sheetViews>
  <sheetFormatPr defaultColWidth="11.57421875" defaultRowHeight="12.75"/>
  <cols>
    <col min="1" max="1" width="17.421875" style="0" customWidth="1"/>
    <col min="2" max="2" width="9.00390625" style="0" customWidth="1"/>
    <col min="3" max="3" width="5.8515625" style="0" customWidth="1"/>
    <col min="4" max="4" width="7.7109375" style="0" customWidth="1"/>
    <col min="5" max="9" width="9.57421875" style="0" bestFit="1" customWidth="1"/>
    <col min="10" max="10" width="9.57421875" style="0" customWidth="1"/>
    <col min="11" max="13" width="9.57421875" style="0" bestFit="1" customWidth="1"/>
    <col min="14" max="14" width="11.140625" style="0" customWidth="1"/>
  </cols>
  <sheetData>
    <row r="1" spans="1:14" ht="12.75">
      <c r="A1" s="2" t="s">
        <v>11</v>
      </c>
      <c r="B1" s="8">
        <v>14745600</v>
      </c>
      <c r="C1" s="3" t="s">
        <v>9</v>
      </c>
      <c r="E1" s="19" t="s">
        <v>1</v>
      </c>
      <c r="F1" s="16" t="s">
        <v>2</v>
      </c>
      <c r="G1" s="16" t="s">
        <v>3</v>
      </c>
      <c r="H1" s="16" t="s">
        <v>4</v>
      </c>
      <c r="I1" s="16" t="s">
        <v>0</v>
      </c>
      <c r="J1" s="16" t="s">
        <v>5</v>
      </c>
      <c r="K1" s="16" t="s">
        <v>6</v>
      </c>
      <c r="L1" s="16" t="s">
        <v>7</v>
      </c>
      <c r="M1" s="16" t="s">
        <v>8</v>
      </c>
      <c r="N1" s="19" t="s">
        <v>18</v>
      </c>
    </row>
    <row r="2" spans="1:14" ht="12.75">
      <c r="A2" s="4" t="s">
        <v>12</v>
      </c>
      <c r="B2" s="5">
        <v>4</v>
      </c>
      <c r="C2" s="6"/>
      <c r="E2" s="10">
        <v>8</v>
      </c>
      <c r="F2" s="10">
        <f>ROUND($B$5/($B$6*E2),0)</f>
        <v>15</v>
      </c>
      <c r="G2" s="10">
        <f>ROUND(E2*$B$7-1,0)</f>
        <v>5</v>
      </c>
      <c r="H2" s="10">
        <f>E2-G2-1</f>
        <v>2</v>
      </c>
      <c r="I2" s="10">
        <f>IF(H2&lt;5,H2-1,4)</f>
        <v>1</v>
      </c>
      <c r="J2" s="11">
        <f>$B$5/(E2*F2)</f>
        <v>491520</v>
      </c>
      <c r="K2" s="11">
        <f>$B$5/((E2+I2)*F2)</f>
        <v>436906.6666666667</v>
      </c>
      <c r="L2" s="11">
        <f>$B$5/((E2-I2)*F2)</f>
        <v>561737.1428571428</v>
      </c>
      <c r="M2" s="12">
        <f>(J2-$B$6)/$B$6</f>
        <v>-0.01696</v>
      </c>
      <c r="N2" s="17" t="str">
        <f>_XLL.DEZINHEX((F2-1)+(I2-1)*2^14+(G2-1)*2^16+(H2-1)*2^20,8)</f>
        <v>0014000E</v>
      </c>
    </row>
    <row r="3" spans="1:14" ht="12.75">
      <c r="A3" s="7" t="s">
        <v>13</v>
      </c>
      <c r="B3" s="6">
        <f>B1*B2</f>
        <v>58982400</v>
      </c>
      <c r="C3" s="6" t="s">
        <v>9</v>
      </c>
      <c r="E3" s="10">
        <v>9</v>
      </c>
      <c r="F3" s="10">
        <f aca="true" t="shared" si="0" ref="F3:F19">ROUND($B$5/($B$6*E3),0)</f>
        <v>13</v>
      </c>
      <c r="G3" s="10">
        <f aca="true" t="shared" si="1" ref="G3:G19">ROUND(E3*$B$7-1,0)</f>
        <v>6</v>
      </c>
      <c r="H3" s="10">
        <f aca="true" t="shared" si="2" ref="H3:H19">E3-G3-1</f>
        <v>2</v>
      </c>
      <c r="I3" s="10">
        <f aca="true" t="shared" si="3" ref="I3:I19">IF(H3&lt;5,H3-1,4)</f>
        <v>1</v>
      </c>
      <c r="J3" s="11">
        <f aca="true" t="shared" si="4" ref="J3:J19">$B$5/(E3*F3)</f>
        <v>504123.07692307694</v>
      </c>
      <c r="K3" s="11">
        <f aca="true" t="shared" si="5" ref="K3:K19">$B$5/((E3+I3)*F3)</f>
        <v>453710.76923076925</v>
      </c>
      <c r="L3" s="11">
        <f aca="true" t="shared" si="6" ref="L3:L19">$B$5/((E3-I3)*F3)</f>
        <v>567138.4615384615</v>
      </c>
      <c r="M3" s="12">
        <f aca="true" t="shared" si="7" ref="M3:M19">(J3-$B$6)/$B$6</f>
        <v>0.008246153846153874</v>
      </c>
      <c r="N3" s="17" t="str">
        <f>_XLL.DEZINHEX((F3-1)+(I3-1)*2^14+(G3-1)*2^16+(H3-1)*2^20,8)</f>
        <v>0015000C</v>
      </c>
    </row>
    <row r="4" spans="1:14" ht="12.75">
      <c r="A4" s="7" t="s">
        <v>14</v>
      </c>
      <c r="B4" s="5">
        <v>1</v>
      </c>
      <c r="C4" s="6"/>
      <c r="E4" s="10">
        <v>10</v>
      </c>
      <c r="F4" s="10">
        <f t="shared" si="0"/>
        <v>12</v>
      </c>
      <c r="G4" s="10">
        <f t="shared" si="1"/>
        <v>7</v>
      </c>
      <c r="H4" s="10">
        <f t="shared" si="2"/>
        <v>2</v>
      </c>
      <c r="I4" s="10">
        <f t="shared" si="3"/>
        <v>1</v>
      </c>
      <c r="J4" s="11">
        <f t="shared" si="4"/>
        <v>491520</v>
      </c>
      <c r="K4" s="11">
        <f t="shared" si="5"/>
        <v>446836.36363636365</v>
      </c>
      <c r="L4" s="11">
        <f t="shared" si="6"/>
        <v>546133.3333333334</v>
      </c>
      <c r="M4" s="12">
        <f t="shared" si="7"/>
        <v>-0.01696</v>
      </c>
      <c r="N4" s="17" t="str">
        <f>_XLL.DEZINHEX((F4-1)+(I4-1)*2^14+(G4-1)*2^16+(H4-1)*2^20,8)</f>
        <v>0016000B</v>
      </c>
    </row>
    <row r="5" spans="1:14" ht="12.75">
      <c r="A5" s="7" t="s">
        <v>15</v>
      </c>
      <c r="B5" s="6">
        <f>B3/B4</f>
        <v>58982400</v>
      </c>
      <c r="C5" s="6" t="s">
        <v>9</v>
      </c>
      <c r="E5" s="10">
        <v>11</v>
      </c>
      <c r="F5" s="10">
        <f t="shared" si="0"/>
        <v>11</v>
      </c>
      <c r="G5" s="10">
        <f t="shared" si="1"/>
        <v>7</v>
      </c>
      <c r="H5" s="10">
        <f t="shared" si="2"/>
        <v>3</v>
      </c>
      <c r="I5" s="10">
        <f t="shared" si="3"/>
        <v>2</v>
      </c>
      <c r="J5" s="11">
        <f t="shared" si="4"/>
        <v>487457.8512396694</v>
      </c>
      <c r="K5" s="11">
        <f t="shared" si="5"/>
        <v>412464.33566433564</v>
      </c>
      <c r="L5" s="11">
        <f t="shared" si="6"/>
        <v>595781.8181818182</v>
      </c>
      <c r="M5" s="12">
        <f t="shared" si="7"/>
        <v>-0.025084297520661145</v>
      </c>
      <c r="N5" s="17" t="str">
        <f>_XLL.DEZINHEX((F5-1)+(I5-1)*2^14+(G5-1)*2^16+(H5-1)*2^20,8)</f>
        <v>0026400A</v>
      </c>
    </row>
    <row r="6" spans="1:14" ht="12.75">
      <c r="A6" s="7" t="s">
        <v>16</v>
      </c>
      <c r="B6" s="5">
        <v>500000</v>
      </c>
      <c r="C6" s="6" t="s">
        <v>10</v>
      </c>
      <c r="E6" s="10">
        <v>12</v>
      </c>
      <c r="F6" s="10">
        <f t="shared" si="0"/>
        <v>10</v>
      </c>
      <c r="G6" s="10">
        <f t="shared" si="1"/>
        <v>8</v>
      </c>
      <c r="H6" s="10">
        <f t="shared" si="2"/>
        <v>3</v>
      </c>
      <c r="I6" s="10">
        <f t="shared" si="3"/>
        <v>2</v>
      </c>
      <c r="J6" s="11">
        <f t="shared" si="4"/>
        <v>491520</v>
      </c>
      <c r="K6" s="11">
        <f t="shared" si="5"/>
        <v>421302.85714285716</v>
      </c>
      <c r="L6" s="11">
        <f t="shared" si="6"/>
        <v>589824</v>
      </c>
      <c r="M6" s="12">
        <f t="shared" si="7"/>
        <v>-0.01696</v>
      </c>
      <c r="N6" s="17" t="str">
        <f>_XLL.DEZINHEX((F6-1)+(I6-1)*2^14+(G6-1)*2^16+(H6-1)*2^20,8)</f>
        <v>00274009</v>
      </c>
    </row>
    <row r="7" spans="1:14" ht="12.75">
      <c r="A7" s="7" t="s">
        <v>17</v>
      </c>
      <c r="B7" s="9">
        <v>0.75</v>
      </c>
      <c r="C7" s="6"/>
      <c r="E7" s="10">
        <v>13</v>
      </c>
      <c r="F7" s="10">
        <f t="shared" si="0"/>
        <v>9</v>
      </c>
      <c r="G7" s="10">
        <f t="shared" si="1"/>
        <v>9</v>
      </c>
      <c r="H7" s="10">
        <f t="shared" si="2"/>
        <v>3</v>
      </c>
      <c r="I7" s="10">
        <f t="shared" si="3"/>
        <v>2</v>
      </c>
      <c r="J7" s="11">
        <f t="shared" si="4"/>
        <v>504123.07692307694</v>
      </c>
      <c r="K7" s="11">
        <f t="shared" si="5"/>
        <v>436906.6666666667</v>
      </c>
      <c r="L7" s="11">
        <f t="shared" si="6"/>
        <v>595781.8181818182</v>
      </c>
      <c r="M7" s="12">
        <f t="shared" si="7"/>
        <v>0.008246153846153874</v>
      </c>
      <c r="N7" s="17" t="str">
        <f>_XLL.DEZINHEX((F7-1)+(I7-1)*2^14+(G7-1)*2^16+(H7-1)*2^20,8)</f>
        <v>00284008</v>
      </c>
    </row>
    <row r="8" spans="2:14" ht="12.75">
      <c r="B8" s="1"/>
      <c r="E8" s="10">
        <v>14</v>
      </c>
      <c r="F8" s="10">
        <f t="shared" si="0"/>
        <v>8</v>
      </c>
      <c r="G8" s="10">
        <f t="shared" si="1"/>
        <v>10</v>
      </c>
      <c r="H8" s="10">
        <f t="shared" si="2"/>
        <v>3</v>
      </c>
      <c r="I8" s="10">
        <f t="shared" si="3"/>
        <v>2</v>
      </c>
      <c r="J8" s="11">
        <f t="shared" si="4"/>
        <v>526628.5714285715</v>
      </c>
      <c r="K8" s="11">
        <f t="shared" si="5"/>
        <v>460800</v>
      </c>
      <c r="L8" s="11">
        <f t="shared" si="6"/>
        <v>614400</v>
      </c>
      <c r="M8" s="12">
        <f t="shared" si="7"/>
        <v>0.053257142857142954</v>
      </c>
      <c r="N8" s="17" t="str">
        <f>_XLL.DEZINHEX((F8-1)+(I8-1)*2^14+(G8-1)*2^16+(H8-1)*2^20,8)</f>
        <v>00294007</v>
      </c>
    </row>
    <row r="9" spans="2:14" ht="12.75">
      <c r="B9" s="1"/>
      <c r="E9" s="10">
        <v>15</v>
      </c>
      <c r="F9" s="10">
        <f t="shared" si="0"/>
        <v>8</v>
      </c>
      <c r="G9" s="10">
        <f t="shared" si="1"/>
        <v>10</v>
      </c>
      <c r="H9" s="10">
        <f t="shared" si="2"/>
        <v>4</v>
      </c>
      <c r="I9" s="10">
        <f t="shared" si="3"/>
        <v>3</v>
      </c>
      <c r="J9" s="11">
        <f t="shared" si="4"/>
        <v>491520</v>
      </c>
      <c r="K9" s="11">
        <f t="shared" si="5"/>
        <v>409600</v>
      </c>
      <c r="L9" s="11">
        <f t="shared" si="6"/>
        <v>614400</v>
      </c>
      <c r="M9" s="12">
        <f t="shared" si="7"/>
        <v>-0.01696</v>
      </c>
      <c r="N9" s="17" t="str">
        <f>_XLL.DEZINHEX((F9-1)+(I9-1)*2^14+(G9-1)*2^16+(H9-1)*2^20,8)</f>
        <v>00398007</v>
      </c>
    </row>
    <row r="10" spans="5:14" ht="12.75">
      <c r="E10" s="10">
        <v>16</v>
      </c>
      <c r="F10" s="10">
        <f t="shared" si="0"/>
        <v>7</v>
      </c>
      <c r="G10" s="10">
        <f t="shared" si="1"/>
        <v>11</v>
      </c>
      <c r="H10" s="10">
        <f t="shared" si="2"/>
        <v>4</v>
      </c>
      <c r="I10" s="10">
        <f t="shared" si="3"/>
        <v>3</v>
      </c>
      <c r="J10" s="11">
        <f t="shared" si="4"/>
        <v>526628.5714285715</v>
      </c>
      <c r="K10" s="11">
        <f t="shared" si="5"/>
        <v>443476.6917293233</v>
      </c>
      <c r="L10" s="11">
        <f t="shared" si="6"/>
        <v>648158.2417582418</v>
      </c>
      <c r="M10" s="12">
        <f t="shared" si="7"/>
        <v>0.053257142857142954</v>
      </c>
      <c r="N10" s="17" t="str">
        <f>_XLL.DEZINHEX((F10-1)+(I10-1)*2^14+(G10-1)*2^16+(H10-1)*2^20,8)</f>
        <v>003A8006</v>
      </c>
    </row>
    <row r="11" spans="5:14" ht="12.75">
      <c r="E11" s="10">
        <v>17</v>
      </c>
      <c r="F11" s="10">
        <f t="shared" si="0"/>
        <v>7</v>
      </c>
      <c r="G11" s="10">
        <f t="shared" si="1"/>
        <v>12</v>
      </c>
      <c r="H11" s="10">
        <f t="shared" si="2"/>
        <v>4</v>
      </c>
      <c r="I11" s="10">
        <f t="shared" si="3"/>
        <v>3</v>
      </c>
      <c r="J11" s="11">
        <f t="shared" si="4"/>
        <v>495650.4201680672</v>
      </c>
      <c r="K11" s="11">
        <f t="shared" si="5"/>
        <v>421302.85714285716</v>
      </c>
      <c r="L11" s="11">
        <f t="shared" si="6"/>
        <v>601861.224489796</v>
      </c>
      <c r="M11" s="12">
        <f t="shared" si="7"/>
        <v>-0.008699159663865575</v>
      </c>
      <c r="N11" s="17" t="str">
        <f>_XLL.DEZINHEX((F11-1)+(I11-1)*2^14+(G11-1)*2^16+(H11-1)*2^20,8)</f>
        <v>003B8006</v>
      </c>
    </row>
    <row r="12" spans="5:14" ht="12.75">
      <c r="E12" s="10">
        <v>18</v>
      </c>
      <c r="F12" s="10">
        <f t="shared" si="0"/>
        <v>7</v>
      </c>
      <c r="G12" s="10">
        <f t="shared" si="1"/>
        <v>13</v>
      </c>
      <c r="H12" s="10">
        <f t="shared" si="2"/>
        <v>4</v>
      </c>
      <c r="I12" s="10">
        <f t="shared" si="3"/>
        <v>3</v>
      </c>
      <c r="J12" s="11">
        <f t="shared" si="4"/>
        <v>468114.28571428574</v>
      </c>
      <c r="K12" s="11">
        <f t="shared" si="5"/>
        <v>401240.8163265306</v>
      </c>
      <c r="L12" s="11">
        <f t="shared" si="6"/>
        <v>561737.1428571428</v>
      </c>
      <c r="M12" s="12">
        <f t="shared" si="7"/>
        <v>-0.06377142857142852</v>
      </c>
      <c r="N12" s="17" t="str">
        <f>_XLL.DEZINHEX((F12-1)+(I12-1)*2^14+(G12-1)*2^16+(H12-1)*2^20,8)</f>
        <v>003C8006</v>
      </c>
    </row>
    <row r="13" spans="5:14" ht="12.75">
      <c r="E13" s="10">
        <v>19</v>
      </c>
      <c r="F13" s="10">
        <f t="shared" si="0"/>
        <v>6</v>
      </c>
      <c r="G13" s="10">
        <f t="shared" si="1"/>
        <v>13</v>
      </c>
      <c r="H13" s="10">
        <f t="shared" si="2"/>
        <v>5</v>
      </c>
      <c r="I13" s="10">
        <f t="shared" si="3"/>
        <v>4</v>
      </c>
      <c r="J13" s="11">
        <f t="shared" si="4"/>
        <v>517389.4736842105</v>
      </c>
      <c r="K13" s="11">
        <f t="shared" si="5"/>
        <v>427408.6956521739</v>
      </c>
      <c r="L13" s="11">
        <f t="shared" si="6"/>
        <v>655360</v>
      </c>
      <c r="M13" s="12">
        <f t="shared" si="7"/>
        <v>0.03477894736842101</v>
      </c>
      <c r="N13" s="17" t="str">
        <f>_XLL.DEZINHEX((F13-1)+(I13-1)*2^14+(G13-1)*2^16+(H13-1)*2^20,8)</f>
        <v>004CC005</v>
      </c>
    </row>
    <row r="14" spans="5:14" ht="12.75">
      <c r="E14" s="10">
        <v>20</v>
      </c>
      <c r="F14" s="10">
        <f t="shared" si="0"/>
        <v>6</v>
      </c>
      <c r="G14" s="10">
        <f t="shared" si="1"/>
        <v>14</v>
      </c>
      <c r="H14" s="10">
        <f t="shared" si="2"/>
        <v>5</v>
      </c>
      <c r="I14" s="10">
        <f t="shared" si="3"/>
        <v>4</v>
      </c>
      <c r="J14" s="11">
        <f t="shared" si="4"/>
        <v>491520</v>
      </c>
      <c r="K14" s="11">
        <f t="shared" si="5"/>
        <v>409600</v>
      </c>
      <c r="L14" s="11">
        <f t="shared" si="6"/>
        <v>614400</v>
      </c>
      <c r="M14" s="12">
        <f t="shared" si="7"/>
        <v>-0.01696</v>
      </c>
      <c r="N14" s="17" t="str">
        <f>_XLL.DEZINHEX((F14-1)+(I14-1)*2^14+(G14-1)*2^16+(H14-1)*2^20,8)</f>
        <v>004DC005</v>
      </c>
    </row>
    <row r="15" spans="5:14" ht="12.75">
      <c r="E15" s="10">
        <v>21</v>
      </c>
      <c r="F15" s="10">
        <f t="shared" si="0"/>
        <v>6</v>
      </c>
      <c r="G15" s="10">
        <f t="shared" si="1"/>
        <v>15</v>
      </c>
      <c r="H15" s="10">
        <f t="shared" si="2"/>
        <v>5</v>
      </c>
      <c r="I15" s="10">
        <f t="shared" si="3"/>
        <v>4</v>
      </c>
      <c r="J15" s="11">
        <f t="shared" si="4"/>
        <v>468114.28571428574</v>
      </c>
      <c r="K15" s="11">
        <f t="shared" si="5"/>
        <v>393216</v>
      </c>
      <c r="L15" s="11">
        <f t="shared" si="6"/>
        <v>578258.8235294118</v>
      </c>
      <c r="M15" s="12">
        <f t="shared" si="7"/>
        <v>-0.06377142857142852</v>
      </c>
      <c r="N15" s="17" t="str">
        <f>_XLL.DEZINHEX((F15-1)+(I15-1)*2^14+(G15-1)*2^16+(H15-1)*2^20,8)</f>
        <v>004EC005</v>
      </c>
    </row>
    <row r="16" spans="5:14" ht="12.75">
      <c r="E16" s="10">
        <v>22</v>
      </c>
      <c r="F16" s="10">
        <f t="shared" si="0"/>
        <v>5</v>
      </c>
      <c r="G16" s="10">
        <f t="shared" si="1"/>
        <v>16</v>
      </c>
      <c r="H16" s="10">
        <f t="shared" si="2"/>
        <v>5</v>
      </c>
      <c r="I16" s="10">
        <f t="shared" si="3"/>
        <v>4</v>
      </c>
      <c r="J16" s="11">
        <f t="shared" si="4"/>
        <v>536203.6363636364</v>
      </c>
      <c r="K16" s="11">
        <f t="shared" si="5"/>
        <v>453710.76923076925</v>
      </c>
      <c r="L16" s="11">
        <f t="shared" si="6"/>
        <v>655360</v>
      </c>
      <c r="M16" s="12">
        <f t="shared" si="7"/>
        <v>0.07240727272727271</v>
      </c>
      <c r="N16" s="17" t="str">
        <f>_XLL.DEZINHEX((F16-1)+(I16-1)*2^14+(G16-1)*2^16+(H16-1)*2^20,8)</f>
        <v>004FC004</v>
      </c>
    </row>
    <row r="17" spans="5:14" ht="12.75">
      <c r="E17" s="10">
        <v>23</v>
      </c>
      <c r="F17" s="10">
        <f t="shared" si="0"/>
        <v>5</v>
      </c>
      <c r="G17" s="10">
        <f t="shared" si="1"/>
        <v>16</v>
      </c>
      <c r="H17" s="10">
        <f t="shared" si="2"/>
        <v>6</v>
      </c>
      <c r="I17" s="10">
        <f t="shared" si="3"/>
        <v>4</v>
      </c>
      <c r="J17" s="11">
        <f t="shared" si="4"/>
        <v>512890.4347826087</v>
      </c>
      <c r="K17" s="11">
        <f t="shared" si="5"/>
        <v>436906.6666666667</v>
      </c>
      <c r="L17" s="11">
        <f t="shared" si="6"/>
        <v>620867.3684210526</v>
      </c>
      <c r="M17" s="12">
        <f t="shared" si="7"/>
        <v>0.025780869565217406</v>
      </c>
      <c r="N17" s="17" t="str">
        <f>_XLL.DEZINHEX((F17-1)+(I17-1)*2^14+(G17-1)*2^16+(H17-1)*2^20,8)</f>
        <v>005FC004</v>
      </c>
    </row>
    <row r="18" spans="5:14" ht="12.75">
      <c r="E18" s="10">
        <v>24</v>
      </c>
      <c r="F18" s="10">
        <f t="shared" si="0"/>
        <v>5</v>
      </c>
      <c r="G18" s="10">
        <f t="shared" si="1"/>
        <v>17</v>
      </c>
      <c r="H18" s="10">
        <f t="shared" si="2"/>
        <v>6</v>
      </c>
      <c r="I18" s="10">
        <f t="shared" si="3"/>
        <v>4</v>
      </c>
      <c r="J18" s="11">
        <f t="shared" si="4"/>
        <v>491520</v>
      </c>
      <c r="K18" s="11">
        <f t="shared" si="5"/>
        <v>421302.85714285716</v>
      </c>
      <c r="L18" s="11">
        <f t="shared" si="6"/>
        <v>589824</v>
      </c>
      <c r="M18" s="12">
        <f t="shared" si="7"/>
        <v>-0.01696</v>
      </c>
      <c r="N18" s="17" t="str">
        <f>_XLL.DEZINHEX((F18-1)+(I18-1)*2^14+(G18-1)*2^16+(H18-1)*2^20,8)</f>
        <v>0060C004</v>
      </c>
    </row>
    <row r="19" spans="5:14" ht="13.5" thickBot="1">
      <c r="E19" s="13">
        <v>25</v>
      </c>
      <c r="F19" s="13">
        <f t="shared" si="0"/>
        <v>5</v>
      </c>
      <c r="G19" s="13">
        <f t="shared" si="1"/>
        <v>18</v>
      </c>
      <c r="H19" s="13">
        <f t="shared" si="2"/>
        <v>6</v>
      </c>
      <c r="I19" s="13">
        <f t="shared" si="3"/>
        <v>4</v>
      </c>
      <c r="J19" s="14">
        <f t="shared" si="4"/>
        <v>471859.2</v>
      </c>
      <c r="K19" s="14">
        <f t="shared" si="5"/>
        <v>406775.1724137931</v>
      </c>
      <c r="L19" s="14">
        <f t="shared" si="6"/>
        <v>561737.1428571428</v>
      </c>
      <c r="M19" s="15">
        <f t="shared" si="7"/>
        <v>-0.05628159999999997</v>
      </c>
      <c r="N19" s="18" t="str">
        <f>_XLL.DEZINHEX((F19-1)+(I19-1)*2^14+(G19-1)*2^16+(H19-1)*2^20,8)</f>
        <v>0061C004</v>
      </c>
    </row>
  </sheetData>
  <sheetProtection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Melinat</cp:lastModifiedBy>
  <dcterms:modified xsi:type="dcterms:W3CDTF">2010-07-27T15:52:23Z</dcterms:modified>
  <cp:category/>
  <cp:version/>
  <cp:contentType/>
  <cp:contentStatus/>
</cp:coreProperties>
</file>