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15" windowHeight="108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<sst xmlns="http://schemas.openxmlformats.org/spreadsheetml/2006/main" count="50" uniqueCount="50">
  <si>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/*Eingangswert</t>
  </si>
  <si>
    <t>/* Systemkonstanten</t>
  </si>
  <si>
    <t>/* Volumenberechnung</t>
  </si>
  <si>
    <t>r = Da / 10</t>
  </si>
  <si>
    <t>L = WURZEL(65*r^2+8*r*s-s^2)</t>
  </si>
  <si>
    <t xml:space="preserve">T1 = -hc * WURZEL( r^2 - hc^2 )+ r^2 * ARCSIN( -hc / r ) </t>
  </si>
  <si>
    <t>T2 = ( h2 -hc ) * WURZEL( r^2 - ( h2 - hc )^2 )+ r^2 * ARCSIN( ( h2 -hc ) / r )</t>
  </si>
  <si>
    <t xml:space="preserve">/* Ausgangswert </t>
  </si>
  <si>
    <t>h</t>
  </si>
  <si>
    <t>Da</t>
  </si>
  <si>
    <t>s</t>
  </si>
  <si>
    <t>r</t>
  </si>
  <si>
    <t>L</t>
  </si>
  <si>
    <t>ha</t>
  </si>
  <si>
    <t>hb</t>
  </si>
  <si>
    <t>hc</t>
  </si>
  <si>
    <t>h1</t>
  </si>
  <si>
    <t>h2</t>
  </si>
  <si>
    <t>h3</t>
  </si>
  <si>
    <t>V1</t>
  </si>
  <si>
    <t>T1</t>
  </si>
  <si>
    <t>T2</t>
  </si>
  <si>
    <t>V2</t>
  </si>
  <si>
    <t>V3</t>
  </si>
  <si>
    <t>V</t>
  </si>
  <si>
    <t>Fass mit Klöpperboden (stehend)</t>
  </si>
  <si>
    <t>Füllstand</t>
  </si>
  <si>
    <t>Außendurchmesser</t>
  </si>
  <si>
    <t>Nennwanddicke</t>
  </si>
  <si>
    <t>kleiner Innenradius</t>
  </si>
  <si>
    <t>Höhe des Klöpperbodens</t>
  </si>
  <si>
    <t>Höhe der Kugelkalotte</t>
  </si>
  <si>
    <t>Höhe des Torusbereichs</t>
  </si>
  <si>
    <t>Füllhöhe in der Kugelkalotte</t>
  </si>
  <si>
    <t>Füllhöhe im Torusbereich</t>
  </si>
  <si>
    <t>Füllhöhe im zyl. Bereich</t>
  </si>
  <si>
    <t>Volumen in der Kugelkalotte</t>
  </si>
  <si>
    <t>Volumen im Torusbereich</t>
  </si>
  <si>
    <t>Volumen im zyl. Bereich</t>
  </si>
  <si>
    <t>Gesamtvolumen</t>
  </si>
  <si>
    <t>V=V1+V2+V3</t>
  </si>
  <si>
    <t xml:space="preserve">ha = Da - L </t>
  </si>
  <si>
    <t xml:space="preserve">hb = ha - L / 9 </t>
  </si>
  <si>
    <t xml:space="preserve">hc = L / 9 </t>
  </si>
  <si>
    <t xml:space="preserve">WENN  ( h &gt;= hb )  DANN  ( h1= hb ) SONST ( h1 = h )  </t>
  </si>
  <si>
    <t xml:space="preserve">WENN ( ( h &gt; hb )   UND ( h &lt; ha) )  DANN ( h2 = h - hb ) SONST ( WENN ( h &gt;= ha ) DANN (h2= hc) SONST ( h2 = 0 ) ) </t>
  </si>
  <si>
    <t xml:space="preserve">WENN ( h &gt; ha ) DANN ( h3 =  h - ha ) SONST ( h3 =  0 ) </t>
  </si>
  <si>
    <t xml:space="preserve">V1 = ( -1/3 * h1^3 + Da * h1^2 ) * PI() </t>
  </si>
  <si>
    <t xml:space="preserve">V2 = (-1/3 * h2^3 + hc * h2^2 + ( r^2 - hc^2 + ( 4 * r - s )^2 ) * h2 + ( 4 * r - s ) * (T2-T1) )*PI() </t>
  </si>
  <si>
    <t>V3 = ( Da / 2 - s )^2 * h3 * PI()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</si>
</sst>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0000000\ &quot;€&quot;"/>
    <numFmt numFmtId="169" formatCode="#,##0.000000000"/>
    <numFmt numFmtId="170" formatCode="0.000000000"/>
    <numFmt numFmtId="171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Border="1" applyAlignment="1">
      <alignment horizontal="centerContinuous"/>
    </xf>
    <xf numFmtId="0" fontId="37" fillId="0" borderId="11" xfId="0" applyFont="1" applyBorder="1" applyAlignment="1">
      <alignment horizontal="centerContinuous"/>
    </xf>
    <xf numFmtId="0" fontId="37" fillId="0" borderId="12" xfId="0" applyFont="1" applyBorder="1" applyAlignment="1">
      <alignment horizontal="centerContinuous"/>
    </xf>
    <xf numFmtId="0" fontId="37" fillId="0" borderId="13" xfId="0" applyFont="1" applyBorder="1" applyAlignment="1">
      <alignment horizontal="centerContinuous"/>
    </xf>
    <xf numFmtId="0" fontId="36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36" fillId="0" borderId="16" xfId="0" applyFont="1" applyBorder="1" applyAlignment="1">
      <alignment/>
    </xf>
    <xf numFmtId="0" fontId="0" fillId="0" borderId="17" xfId="0" applyBorder="1" applyAlignment="1">
      <alignment/>
    </xf>
    <xf numFmtId="0" fontId="36" fillId="0" borderId="18" xfId="0" applyFont="1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2" borderId="17" xfId="0" applyNumberForma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36" fillId="0" borderId="10" xfId="0" applyFont="1" applyBorder="1" applyAlignment="1">
      <alignment horizontal="centerContinuous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2" max="2" width="26.28125" style="0" customWidth="1"/>
    <col min="3" max="3" width="22.28125" style="0" customWidth="1"/>
    <col min="4" max="4" width="3.421875" style="0" customWidth="1"/>
    <col min="5" max="5" width="106.8515625" style="0" customWidth="1"/>
  </cols>
  <sheetData>
    <row r="1" ht="15.75" thickBot="1"/>
    <row r="2" spans="1:5" ht="19.5" thickTop="1">
      <c r="A2" s="5" t="s">
        <v>25</v>
      </c>
      <c r="B2" s="6"/>
      <c r="C2" s="6"/>
      <c r="D2" s="6"/>
      <c r="E2" s="7"/>
    </row>
    <row r="3" spans="1:5" ht="15.75">
      <c r="A3" s="8" t="s">
        <v>0</v>
      </c>
      <c r="B3" s="17"/>
      <c r="C3" s="4"/>
      <c r="D3" s="4"/>
      <c r="E3" s="9"/>
    </row>
    <row r="4" spans="1:5" ht="15.75">
      <c r="A4" s="13" t="s">
        <v>8</v>
      </c>
      <c r="B4" s="18" t="s">
        <v>26</v>
      </c>
      <c r="C4" s="16">
        <v>500</v>
      </c>
      <c r="D4" s="2"/>
      <c r="E4" s="10"/>
    </row>
    <row r="5" spans="1:5" ht="15.75">
      <c r="A5" s="8" t="s">
        <v>1</v>
      </c>
      <c r="B5" s="17"/>
      <c r="C5" s="4"/>
      <c r="D5" s="4"/>
      <c r="E5" s="9"/>
    </row>
    <row r="6" spans="1:5" ht="15.75">
      <c r="A6" s="13" t="s">
        <v>9</v>
      </c>
      <c r="B6" s="18" t="s">
        <v>27</v>
      </c>
      <c r="C6" s="2">
        <v>1000</v>
      </c>
      <c r="D6" s="2"/>
      <c r="E6" s="10"/>
    </row>
    <row r="7" spans="1:5" ht="15.75">
      <c r="A7" s="13" t="s">
        <v>10</v>
      </c>
      <c r="B7" s="18" t="s">
        <v>28</v>
      </c>
      <c r="C7" s="2">
        <v>0</v>
      </c>
      <c r="D7" s="2"/>
      <c r="E7" s="10"/>
    </row>
    <row r="8" spans="1:5" ht="15.75">
      <c r="A8" s="8" t="s">
        <v>2</v>
      </c>
      <c r="B8" s="17"/>
      <c r="C8" s="4"/>
      <c r="D8" s="4"/>
      <c r="E8" s="9"/>
    </row>
    <row r="9" spans="1:5" ht="15.75">
      <c r="A9" s="13" t="s">
        <v>11</v>
      </c>
      <c r="B9" s="18" t="s">
        <v>29</v>
      </c>
      <c r="C9" s="2">
        <f>C6/10</f>
        <v>100</v>
      </c>
      <c r="D9" s="2"/>
      <c r="E9" s="10" t="s">
        <v>3</v>
      </c>
    </row>
    <row r="10" spans="1:5" ht="15.75">
      <c r="A10" s="13" t="s">
        <v>12</v>
      </c>
      <c r="B10" s="18"/>
      <c r="C10" s="3">
        <f>SQRT(65*C9^2+8*C9*C7-C7^2)</f>
        <v>806.2257748298549</v>
      </c>
      <c r="D10" s="2"/>
      <c r="E10" s="10" t="s">
        <v>4</v>
      </c>
    </row>
    <row r="11" spans="1:5" ht="15.75">
      <c r="A11" s="13" t="s">
        <v>13</v>
      </c>
      <c r="B11" s="18" t="s">
        <v>30</v>
      </c>
      <c r="C11" s="3">
        <f>C6-C10</f>
        <v>193.7742251701451</v>
      </c>
      <c r="D11" s="2"/>
      <c r="E11" s="10" t="s">
        <v>41</v>
      </c>
    </row>
    <row r="12" spans="1:5" ht="15.75">
      <c r="A12" s="13" t="s">
        <v>14</v>
      </c>
      <c r="B12" s="18" t="s">
        <v>31</v>
      </c>
      <c r="C12" s="3">
        <f>C11-C13</f>
        <v>104.19358352238343</v>
      </c>
      <c r="D12" s="2"/>
      <c r="E12" s="10" t="s">
        <v>42</v>
      </c>
    </row>
    <row r="13" spans="1:5" ht="15.75">
      <c r="A13" s="13" t="s">
        <v>15</v>
      </c>
      <c r="B13" s="18" t="s">
        <v>32</v>
      </c>
      <c r="C13" s="3">
        <f>C10/9</f>
        <v>89.58064164776165</v>
      </c>
      <c r="D13" s="2"/>
      <c r="E13" s="10" t="s">
        <v>43</v>
      </c>
    </row>
    <row r="14" spans="1:5" ht="15.75">
      <c r="A14" s="13" t="s">
        <v>16</v>
      </c>
      <c r="B14" s="18" t="s">
        <v>33</v>
      </c>
      <c r="C14" s="3">
        <f>IF(C4&gt;=C12,C12,C4)</f>
        <v>104.19358352238343</v>
      </c>
      <c r="D14" s="2"/>
      <c r="E14" s="10" t="s">
        <v>44</v>
      </c>
    </row>
    <row r="15" spans="1:5" ht="15.75">
      <c r="A15" s="13" t="s">
        <v>17</v>
      </c>
      <c r="B15" s="18" t="s">
        <v>34</v>
      </c>
      <c r="C15" s="3">
        <f>IF(AND(C4&gt;C12,C4&lt;C11),C4-C12,IF(C4&gt;=C11,C13,0))</f>
        <v>89.58064164776165</v>
      </c>
      <c r="D15" s="2"/>
      <c r="E15" s="10" t="s">
        <v>45</v>
      </c>
    </row>
    <row r="16" spans="1:5" ht="15.75">
      <c r="A16" s="13" t="s">
        <v>18</v>
      </c>
      <c r="B16" s="18" t="s">
        <v>35</v>
      </c>
      <c r="C16" s="3">
        <f>IF(C4&gt;C11,C4-C11,0)</f>
        <v>306.2257748298549</v>
      </c>
      <c r="D16" s="2"/>
      <c r="E16" s="10" t="s">
        <v>46</v>
      </c>
    </row>
    <row r="17" spans="1:5" ht="15.75">
      <c r="A17" s="13" t="s">
        <v>19</v>
      </c>
      <c r="B17" s="18" t="s">
        <v>36</v>
      </c>
      <c r="C17" s="3">
        <f>(-1/3*C14^3+C6*C14^2)*PI()</f>
        <v>32921536.32754581</v>
      </c>
      <c r="D17" s="2"/>
      <c r="E17" s="10" t="s">
        <v>47</v>
      </c>
    </row>
    <row r="18" spans="1:5" ht="15.75">
      <c r="A18" s="13" t="s">
        <v>20</v>
      </c>
      <c r="B18" s="18"/>
      <c r="C18" s="3">
        <f>-C13*SQRT(C9^2-C13^2)+C9^2*ASIN(-C13/C9)</f>
        <v>-15083.78520214737</v>
      </c>
      <c r="D18" s="2"/>
      <c r="E18" s="10" t="s">
        <v>5</v>
      </c>
    </row>
    <row r="19" spans="1:5" ht="15.75">
      <c r="A19" s="13" t="s">
        <v>21</v>
      </c>
      <c r="B19" s="18"/>
      <c r="C19" s="3">
        <f>(C15-C13)*SQRT(C9^2-(C15-C13)^2)+C9^2*ASIN((C15-C13)/C9)</f>
        <v>0</v>
      </c>
      <c r="D19" s="2"/>
      <c r="E19" s="10" t="s">
        <v>6</v>
      </c>
    </row>
    <row r="20" spans="1:5" ht="15.75">
      <c r="A20" s="13" t="s">
        <v>22</v>
      </c>
      <c r="B20" s="18" t="s">
        <v>37</v>
      </c>
      <c r="C20" s="3">
        <f>(-1/3*C15^3+C13*C15^2+(C9^2-C13^2+(4*C9-C7)^2)*C15+(4*C9-C7)*(C19-C18))*PI()</f>
        <v>66044458.79053754</v>
      </c>
      <c r="D20" s="2"/>
      <c r="E20" s="10" t="s">
        <v>48</v>
      </c>
    </row>
    <row r="21" spans="1:5" ht="15.75">
      <c r="A21" s="13" t="s">
        <v>23</v>
      </c>
      <c r="B21" s="18" t="s">
        <v>38</v>
      </c>
      <c r="C21" s="3">
        <f>(C6/2-C7)^2*C16*PI()</f>
        <v>240509161.13632858</v>
      </c>
      <c r="D21" s="2"/>
      <c r="E21" s="10" t="s">
        <v>49</v>
      </c>
    </row>
    <row r="22" spans="1:5" ht="15.75">
      <c r="A22" s="8" t="s">
        <v>7</v>
      </c>
      <c r="B22" s="17"/>
      <c r="C22" s="4"/>
      <c r="D22" s="4"/>
      <c r="E22" s="9"/>
    </row>
    <row r="23" spans="1:5" ht="16.5" thickBot="1">
      <c r="A23" s="14" t="s">
        <v>24</v>
      </c>
      <c r="B23" s="19" t="s">
        <v>39</v>
      </c>
      <c r="C23" s="15">
        <f>C17+C20+C21</f>
        <v>339475156.25441194</v>
      </c>
      <c r="D23" s="11"/>
      <c r="E23" s="12" t="s">
        <v>40</v>
      </c>
    </row>
    <row r="24" ht="16.5" thickTop="1">
      <c r="D24" s="1"/>
    </row>
  </sheetData>
  <sheetProtection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Winfried Oestreicher</dc:creator>
  <cp:keywords/>
  <dc:description/>
  <cp:lastModifiedBy>Winfried Oestreicher</cp:lastModifiedBy>
  <dcterms:created xsi:type="dcterms:W3CDTF">2010-10-23T10:01:15Z</dcterms:created>
  <dcterms:modified xsi:type="dcterms:W3CDTF">2010-10-23T14:16:13Z</dcterms:modified>
  <cp:category/>
  <cp:version/>
  <cp:contentType/>
  <cp:contentStatus/>
</cp:coreProperties>
</file>