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4"/>
  </bookViews>
  <sheets>
    <sheet name="Drossel berechen" sheetId="1" r:id="rId1"/>
    <sheet name="Ringkern messen" sheetId="2" r:id="rId2"/>
    <sheet name="Kern messen" sheetId="3" r:id="rId3"/>
    <sheet name="AL &amp; u_e berechnen" sheetId="4" r:id="rId4"/>
    <sheet name="Luftspalt und N berechnen" sheetId="5" r:id="rId5"/>
  </sheets>
  <definedNames/>
  <calcPr fullCalcOnLoad="1"/>
</workbook>
</file>

<file path=xl/sharedStrings.xml><?xml version="1.0" encoding="utf-8"?>
<sst xmlns="http://schemas.openxmlformats.org/spreadsheetml/2006/main" count="169" uniqueCount="68">
  <si>
    <t>A_L</t>
  </si>
  <si>
    <t>B_sat</t>
  </si>
  <si>
    <t>T</t>
  </si>
  <si>
    <t>Einheit</t>
  </si>
  <si>
    <t>Kernparameter</t>
  </si>
  <si>
    <t>Gewünschte Drosselparameter</t>
  </si>
  <si>
    <t>Induktivität</t>
  </si>
  <si>
    <t>L</t>
  </si>
  <si>
    <t>I_S</t>
  </si>
  <si>
    <t>H</t>
  </si>
  <si>
    <t>A</t>
  </si>
  <si>
    <t>Kernkonstante</t>
  </si>
  <si>
    <t>Sättigungsflußdichte</t>
  </si>
  <si>
    <t>u_r</t>
  </si>
  <si>
    <t>Symbol</t>
  </si>
  <si>
    <t>Wert</t>
  </si>
  <si>
    <t>Ergebnisse</t>
  </si>
  <si>
    <t>Windungszahl</t>
  </si>
  <si>
    <t>N</t>
  </si>
  <si>
    <t>mittlere magnetische Pfadlänge</t>
  </si>
  <si>
    <t>l_e</t>
  </si>
  <si>
    <t>m</t>
  </si>
  <si>
    <t>E</t>
  </si>
  <si>
    <t>Speicherkapazität der Drossel</t>
  </si>
  <si>
    <t>B_sat für Ferrit ca. 0,3T</t>
  </si>
  <si>
    <t>B_sat für Eisenpulver ca. 0,5T</t>
  </si>
  <si>
    <t>B_sat für Dynamoblech (Trafoeisen) ca. 1,2T</t>
  </si>
  <si>
    <t>Berechnung einer Speicherdrossel</t>
  </si>
  <si>
    <t>-</t>
  </si>
  <si>
    <t>Messung eines unbekannten Kerns</t>
  </si>
  <si>
    <t>Messwerte</t>
  </si>
  <si>
    <t>Außendurchmesser</t>
  </si>
  <si>
    <t>Innendurchmesser</t>
  </si>
  <si>
    <t>Höhe</t>
  </si>
  <si>
    <t>d_a</t>
  </si>
  <si>
    <t>d_i</t>
  </si>
  <si>
    <t>h</t>
  </si>
  <si>
    <t>Messung eines unbekannten Ringkerns</t>
  </si>
  <si>
    <t>m^2</t>
  </si>
  <si>
    <t>1mm^2 = 1e-6m^2</t>
  </si>
  <si>
    <t>1mm = 1e-3m</t>
  </si>
  <si>
    <t>effektive Permeabilität</t>
  </si>
  <si>
    <t>u_e</t>
  </si>
  <si>
    <t>Luftspaltbreite</t>
  </si>
  <si>
    <t>l_Luftspalt</t>
  </si>
  <si>
    <t>l_Eisen</t>
  </si>
  <si>
    <t>magnetische Querschnittsfläche</t>
  </si>
  <si>
    <t>effektive Permeabilität des Eisens</t>
  </si>
  <si>
    <t>H/N^2</t>
  </si>
  <si>
    <t>J</t>
  </si>
  <si>
    <t>effektive magnetische Pfadlänge</t>
  </si>
  <si>
    <t>minimal benötigte Speicherkapazität</t>
  </si>
  <si>
    <t>Sättigungsstrom der Drossel</t>
  </si>
  <si>
    <t>I_S_soll</t>
  </si>
  <si>
    <t>Sättigungsstrom, Sollwert</t>
  </si>
  <si>
    <t>E_min</t>
  </si>
  <si>
    <t>1nH/N^2=1e-9 H/N^2</t>
  </si>
  <si>
    <t>1mH/1000N^2 = 1e-9 H/N^2</t>
  </si>
  <si>
    <t>1mH/100N^2 = 100e-9 H/N^2</t>
  </si>
  <si>
    <t>Berechnung von AL aus Kerngeometrie und Material</t>
  </si>
  <si>
    <t>Berechnung von Luftspaltbreite und Windungszahl</t>
  </si>
  <si>
    <t>Sättigungsstrom</t>
  </si>
  <si>
    <t>Isat</t>
  </si>
  <si>
    <t>Hinweis</t>
  </si>
  <si>
    <t>Sättigungsflußdiche</t>
  </si>
  <si>
    <t>Bsat</t>
  </si>
  <si>
    <t>Luftspaltbreite, relativ</t>
  </si>
  <si>
    <t>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</si>
</sst>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E+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1" fontId="0" fillId="3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3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174" fontId="0" fillId="3" borderId="2" xfId="0" applyNumberForma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D47" sqref="D47"/>
    </sheetView>
  </sheetViews>
  <sheetFormatPr defaultColWidth="11.421875" defaultRowHeight="12.75"/>
  <cols>
    <col min="1" max="1" width="31.57421875" style="0" customWidth="1"/>
    <col min="4" max="4" width="13.57421875" style="0" customWidth="1"/>
  </cols>
  <sheetData>
    <row r="2" ht="12.75">
      <c r="A2" t="s">
        <v>27</v>
      </c>
    </row>
    <row r="4" spans="1:4" ht="12.75">
      <c r="A4" s="16" t="s">
        <v>5</v>
      </c>
      <c r="B4" s="16" t="s">
        <v>14</v>
      </c>
      <c r="C4" s="16" t="s">
        <v>3</v>
      </c>
      <c r="D4" s="16" t="s">
        <v>15</v>
      </c>
    </row>
    <row r="5" spans="1:4" ht="12.75">
      <c r="A5" s="1" t="s">
        <v>6</v>
      </c>
      <c r="B5" s="2" t="s">
        <v>7</v>
      </c>
      <c r="C5" s="2" t="s">
        <v>9</v>
      </c>
      <c r="D5" s="3">
        <v>0.0031</v>
      </c>
    </row>
    <row r="6" spans="1:4" ht="12.75">
      <c r="A6" s="1" t="s">
        <v>54</v>
      </c>
      <c r="B6" s="2" t="s">
        <v>53</v>
      </c>
      <c r="C6" s="2" t="s">
        <v>10</v>
      </c>
      <c r="D6" s="4">
        <v>10</v>
      </c>
    </row>
    <row r="7" spans="1:4" ht="12.75">
      <c r="A7" s="1"/>
      <c r="B7" s="2"/>
      <c r="C7" s="2"/>
      <c r="D7" s="1"/>
    </row>
    <row r="8" spans="1:4" ht="12.75">
      <c r="A8" s="16" t="s">
        <v>4</v>
      </c>
      <c r="B8" s="17"/>
      <c r="C8" s="17"/>
      <c r="D8" s="18"/>
    </row>
    <row r="9" spans="1:4" ht="12.75">
      <c r="A9" s="1" t="s">
        <v>11</v>
      </c>
      <c r="B9" s="2" t="s">
        <v>0</v>
      </c>
      <c r="C9" s="2" t="s">
        <v>48</v>
      </c>
      <c r="D9" s="3">
        <v>2.85E-07</v>
      </c>
    </row>
    <row r="10" spans="1:4" ht="12.75">
      <c r="A10" s="1" t="s">
        <v>12</v>
      </c>
      <c r="B10" s="2" t="s">
        <v>1</v>
      </c>
      <c r="C10" s="2" t="s">
        <v>2</v>
      </c>
      <c r="D10" s="4">
        <v>1.7</v>
      </c>
    </row>
    <row r="11" spans="1:4" ht="12.75">
      <c r="A11" s="1" t="s">
        <v>41</v>
      </c>
      <c r="B11" s="2" t="s">
        <v>42</v>
      </c>
      <c r="C11" s="2" t="s">
        <v>28</v>
      </c>
      <c r="D11" s="4">
        <v>62.5</v>
      </c>
    </row>
    <row r="12" spans="1:4" ht="12.75">
      <c r="A12" s="1" t="s">
        <v>50</v>
      </c>
      <c r="B12" s="2" t="s">
        <v>20</v>
      </c>
      <c r="C12" s="2" t="s">
        <v>21</v>
      </c>
      <c r="D12" s="4">
        <v>0.165</v>
      </c>
    </row>
    <row r="13" spans="1:4" ht="12.75">
      <c r="A13" s="1"/>
      <c r="B13" s="1"/>
      <c r="C13" s="1"/>
      <c r="D13" s="1"/>
    </row>
    <row r="14" spans="1:4" ht="12.75">
      <c r="A14" s="16" t="s">
        <v>16</v>
      </c>
      <c r="B14" s="17"/>
      <c r="C14" s="17"/>
      <c r="D14" s="18"/>
    </row>
    <row r="15" spans="1:4" ht="12.75">
      <c r="A15" s="1" t="s">
        <v>51</v>
      </c>
      <c r="B15" s="2" t="s">
        <v>55</v>
      </c>
      <c r="C15" s="2" t="s">
        <v>49</v>
      </c>
      <c r="D15" s="12">
        <f>0.5*D5*D6^2</f>
        <v>0.155</v>
      </c>
    </row>
    <row r="16" spans="1:4" ht="12.75">
      <c r="A16" s="1" t="s">
        <v>23</v>
      </c>
      <c r="B16" s="2" t="s">
        <v>22</v>
      </c>
      <c r="C16" s="2" t="s">
        <v>49</v>
      </c>
      <c r="D16" s="12">
        <f>0.5*D9*(D10*D12/D11/0.0000012566)^2</f>
        <v>1.8177177582105468</v>
      </c>
    </row>
    <row r="17" spans="1:4" ht="12.75">
      <c r="A17" s="8" t="s">
        <v>52</v>
      </c>
      <c r="B17" s="14" t="s">
        <v>8</v>
      </c>
      <c r="C17" s="14" t="s">
        <v>10</v>
      </c>
      <c r="D17" s="15">
        <f>D10*D12/(D18*0.000001256*D11)</f>
        <v>34.26137528112077</v>
      </c>
    </row>
    <row r="18" spans="1:4" ht="12.75">
      <c r="A18" s="1" t="s">
        <v>17</v>
      </c>
      <c r="B18" s="2" t="s">
        <v>18</v>
      </c>
      <c r="C18" s="2" t="s">
        <v>28</v>
      </c>
      <c r="D18" s="6">
        <f>SQRT(D5/D9)</f>
        <v>104.29378208913577</v>
      </c>
    </row>
    <row r="20" ht="12.75">
      <c r="A20" t="s">
        <v>26</v>
      </c>
    </row>
    <row r="21" ht="12.75">
      <c r="A21" t="s">
        <v>25</v>
      </c>
    </row>
    <row r="22" ht="12.75">
      <c r="A22" t="s">
        <v>24</v>
      </c>
    </row>
    <row r="24" ht="12.75">
      <c r="A24" t="s">
        <v>40</v>
      </c>
    </row>
    <row r="25" ht="12.75">
      <c r="A25" t="s">
        <v>39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D18" sqref="D18"/>
    </sheetView>
  </sheetViews>
  <sheetFormatPr defaultColWidth="11.421875" defaultRowHeight="12.75"/>
  <cols>
    <col min="1" max="1" width="33.57421875" style="0" bestFit="1" customWidth="1"/>
  </cols>
  <sheetData>
    <row r="2" ht="12.75">
      <c r="A2" t="s">
        <v>37</v>
      </c>
    </row>
    <row r="4" spans="1:4" ht="12.75">
      <c r="A4" s="16" t="s">
        <v>30</v>
      </c>
      <c r="B4" s="16" t="s">
        <v>14</v>
      </c>
      <c r="C4" s="16" t="s">
        <v>3</v>
      </c>
      <c r="D4" s="16" t="s">
        <v>15</v>
      </c>
    </row>
    <row r="5" spans="1:4" ht="12.75">
      <c r="A5" s="1" t="s">
        <v>17</v>
      </c>
      <c r="B5" s="2" t="s">
        <v>18</v>
      </c>
      <c r="C5" s="2" t="s">
        <v>28</v>
      </c>
      <c r="D5" s="9">
        <v>20</v>
      </c>
    </row>
    <row r="6" spans="1:4" ht="12.75">
      <c r="A6" s="1" t="s">
        <v>6</v>
      </c>
      <c r="B6" s="2" t="s">
        <v>7</v>
      </c>
      <c r="C6" s="2" t="s">
        <v>9</v>
      </c>
      <c r="D6" s="3">
        <v>4.48E-05</v>
      </c>
    </row>
    <row r="7" spans="1:4" ht="12.75">
      <c r="A7" s="1" t="s">
        <v>31</v>
      </c>
      <c r="B7" s="2" t="s">
        <v>34</v>
      </c>
      <c r="C7" s="2" t="s">
        <v>21</v>
      </c>
      <c r="D7" s="4">
        <v>0.036</v>
      </c>
    </row>
    <row r="8" spans="1:4" ht="12.75">
      <c r="A8" s="1" t="s">
        <v>32</v>
      </c>
      <c r="B8" s="2" t="s">
        <v>35</v>
      </c>
      <c r="C8" s="2" t="s">
        <v>21</v>
      </c>
      <c r="D8" s="4">
        <v>0.023</v>
      </c>
    </row>
    <row r="9" spans="1:4" ht="12.75">
      <c r="A9" s="1" t="s">
        <v>33</v>
      </c>
      <c r="B9" s="2" t="s">
        <v>36</v>
      </c>
      <c r="C9" s="2" t="s">
        <v>21</v>
      </c>
      <c r="D9" s="4">
        <v>0.01</v>
      </c>
    </row>
    <row r="10" spans="1:4" ht="12.75">
      <c r="A10" s="1"/>
      <c r="B10" s="2"/>
      <c r="C10" s="2"/>
      <c r="D10" s="8"/>
    </row>
    <row r="14" spans="1:4" ht="12.75">
      <c r="A14" s="16" t="s">
        <v>16</v>
      </c>
      <c r="B14" s="17"/>
      <c r="C14" s="17"/>
      <c r="D14" s="18"/>
    </row>
    <row r="15" spans="1:4" ht="12.75">
      <c r="A15" s="1" t="s">
        <v>11</v>
      </c>
      <c r="B15" s="2" t="s">
        <v>0</v>
      </c>
      <c r="C15" s="2" t="s">
        <v>48</v>
      </c>
      <c r="D15" s="5">
        <f>D6/D5^2</f>
        <v>1.12E-07</v>
      </c>
    </row>
    <row r="16" spans="1:4" ht="12.75">
      <c r="A16" s="1" t="s">
        <v>50</v>
      </c>
      <c r="B16" s="2" t="s">
        <v>20</v>
      </c>
      <c r="C16" s="2" t="s">
        <v>21</v>
      </c>
      <c r="D16" s="7">
        <f>3.1415*(D7+D8)/2</f>
        <v>0.09267425</v>
      </c>
    </row>
    <row r="17" spans="1:4" ht="12.75">
      <c r="A17" s="1" t="s">
        <v>41</v>
      </c>
      <c r="B17" s="2" t="s">
        <v>42</v>
      </c>
      <c r="C17" s="2" t="s">
        <v>28</v>
      </c>
      <c r="D17" s="6">
        <f>D6*D16/(D5^2*((D7-D8)/2*D9)*0.0000012566)</f>
        <v>127.07692307692311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M10" sqref="M10"/>
    </sheetView>
  </sheetViews>
  <sheetFormatPr defaultColWidth="11.421875" defaultRowHeight="12.75"/>
  <cols>
    <col min="1" max="1" width="33.57421875" style="0" bestFit="1" customWidth="1"/>
  </cols>
  <sheetData>
    <row r="2" ht="12.75">
      <c r="A2" t="s">
        <v>29</v>
      </c>
    </row>
    <row r="4" spans="1:4" ht="12.75">
      <c r="A4" s="16" t="s">
        <v>30</v>
      </c>
      <c r="B4" s="16" t="s">
        <v>14</v>
      </c>
      <c r="C4" s="16" t="s">
        <v>3</v>
      </c>
      <c r="D4" s="16" t="s">
        <v>15</v>
      </c>
    </row>
    <row r="5" spans="1:4" ht="12.75">
      <c r="A5" s="1" t="s">
        <v>17</v>
      </c>
      <c r="B5" s="2" t="s">
        <v>18</v>
      </c>
      <c r="C5" s="2" t="s">
        <v>28</v>
      </c>
      <c r="D5" s="9">
        <v>20</v>
      </c>
    </row>
    <row r="6" spans="1:4" ht="12.75">
      <c r="A6" s="1" t="s">
        <v>6</v>
      </c>
      <c r="B6" s="2" t="s">
        <v>7</v>
      </c>
      <c r="C6" s="2" t="s">
        <v>9</v>
      </c>
      <c r="D6" s="3">
        <v>4.48E-05</v>
      </c>
    </row>
    <row r="7" spans="1:4" ht="12.75">
      <c r="A7" s="1" t="s">
        <v>50</v>
      </c>
      <c r="B7" s="2" t="s">
        <v>20</v>
      </c>
      <c r="C7" s="2" t="s">
        <v>21</v>
      </c>
      <c r="D7" s="10">
        <v>0.09</v>
      </c>
    </row>
    <row r="8" spans="1:4" ht="12.75">
      <c r="A8" s="1" t="s">
        <v>46</v>
      </c>
      <c r="B8" s="2" t="s">
        <v>10</v>
      </c>
      <c r="C8" s="2" t="s">
        <v>38</v>
      </c>
      <c r="D8" s="3">
        <v>6.5E-05</v>
      </c>
    </row>
    <row r="14" spans="1:4" ht="12.75">
      <c r="A14" s="16" t="s">
        <v>16</v>
      </c>
      <c r="B14" s="17"/>
      <c r="C14" s="17"/>
      <c r="D14" s="18"/>
    </row>
    <row r="15" spans="1:4" ht="12.75">
      <c r="A15" s="1" t="s">
        <v>11</v>
      </c>
      <c r="B15" s="2" t="s">
        <v>0</v>
      </c>
      <c r="C15" s="2" t="s">
        <v>48</v>
      </c>
      <c r="D15" s="5">
        <f>D6/D5^2</f>
        <v>1.12E-07</v>
      </c>
    </row>
    <row r="16" spans="1:4" ht="12.75">
      <c r="A16" s="1" t="s">
        <v>41</v>
      </c>
      <c r="B16" s="2" t="s">
        <v>42</v>
      </c>
      <c r="C16" s="2" t="s">
        <v>28</v>
      </c>
      <c r="D16" s="6">
        <f>D6*D7/(D5^2*D8*0.0000012566)</f>
        <v>123.40993400996585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D17" sqref="D17"/>
    </sheetView>
  </sheetViews>
  <sheetFormatPr defaultColWidth="11.421875" defaultRowHeight="12.75"/>
  <cols>
    <col min="1" max="1" width="33.57421875" style="0" bestFit="1" customWidth="1"/>
    <col min="4" max="4" width="13.57421875" style="0" bestFit="1" customWidth="1"/>
  </cols>
  <sheetData>
    <row r="2" ht="12.75">
      <c r="A2" t="s">
        <v>59</v>
      </c>
    </row>
    <row r="4" spans="1:4" ht="12.75">
      <c r="A4" s="16" t="s">
        <v>4</v>
      </c>
      <c r="B4" s="16" t="s">
        <v>14</v>
      </c>
      <c r="C4" s="16" t="s">
        <v>3</v>
      </c>
      <c r="D4" s="16" t="s">
        <v>15</v>
      </c>
    </row>
    <row r="5" spans="1:4" ht="12.75">
      <c r="A5" s="1" t="s">
        <v>19</v>
      </c>
      <c r="B5" s="2" t="s">
        <v>45</v>
      </c>
      <c r="C5" s="2" t="s">
        <v>21</v>
      </c>
      <c r="D5" s="11">
        <v>0.62</v>
      </c>
    </row>
    <row r="6" spans="1:4" ht="12.75">
      <c r="A6" s="13" t="s">
        <v>43</v>
      </c>
      <c r="B6" s="1" t="s">
        <v>44</v>
      </c>
      <c r="C6" s="2" t="s">
        <v>21</v>
      </c>
      <c r="D6" s="11">
        <v>0.05</v>
      </c>
    </row>
    <row r="7" spans="1:4" ht="12.75">
      <c r="A7" s="1" t="s">
        <v>46</v>
      </c>
      <c r="B7" s="2" t="s">
        <v>10</v>
      </c>
      <c r="C7" s="2" t="s">
        <v>38</v>
      </c>
      <c r="D7" s="11">
        <v>0.002728</v>
      </c>
    </row>
    <row r="8" spans="1:4" ht="12.75">
      <c r="A8" s="1" t="s">
        <v>47</v>
      </c>
      <c r="B8" s="2" t="s">
        <v>13</v>
      </c>
      <c r="C8" s="2" t="s">
        <v>28</v>
      </c>
      <c r="D8" s="3">
        <v>2000</v>
      </c>
    </row>
    <row r="9" spans="1:4" ht="12.75">
      <c r="A9" s="8" t="s">
        <v>17</v>
      </c>
      <c r="B9" s="14" t="s">
        <v>18</v>
      </c>
      <c r="C9" s="14" t="s">
        <v>28</v>
      </c>
      <c r="D9" s="11">
        <v>54</v>
      </c>
    </row>
    <row r="14" spans="1:4" ht="12.75">
      <c r="A14" s="16" t="s">
        <v>16</v>
      </c>
      <c r="B14" s="17"/>
      <c r="C14" s="17"/>
      <c r="D14" s="18"/>
    </row>
    <row r="15" spans="1:4" ht="12.75">
      <c r="A15" s="1" t="s">
        <v>11</v>
      </c>
      <c r="B15" s="2" t="s">
        <v>0</v>
      </c>
      <c r="C15" s="2" t="s">
        <v>48</v>
      </c>
      <c r="D15" s="5">
        <f>1/(D5/(D8*0.000001256*D7)+D6/(0.000001256*D7))</f>
        <v>6.810510832836414E-08</v>
      </c>
    </row>
    <row r="16" spans="1:4" ht="12.75">
      <c r="A16" s="1" t="s">
        <v>41</v>
      </c>
      <c r="B16" s="2" t="s">
        <v>42</v>
      </c>
      <c r="C16" s="2" t="s">
        <v>28</v>
      </c>
      <c r="D16" s="6">
        <f>D15*(D5+D6)/D7/0.000001256</f>
        <v>13.317431922083086</v>
      </c>
    </row>
    <row r="17" spans="1:4" ht="12.75">
      <c r="A17" s="8" t="s">
        <v>6</v>
      </c>
      <c r="B17" s="2" t="s">
        <v>7</v>
      </c>
      <c r="C17" s="2" t="s">
        <v>9</v>
      </c>
      <c r="D17" s="5">
        <f>D15*D9^2</f>
        <v>0.0001985944958855098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33.57421875" style="0" bestFit="1" customWidth="1"/>
    <col min="4" max="4" width="13.57421875" style="0" bestFit="1" customWidth="1"/>
  </cols>
  <sheetData>
    <row r="2" ht="12.75">
      <c r="A2" t="s">
        <v>60</v>
      </c>
    </row>
    <row r="4" spans="1:4" ht="12.75">
      <c r="A4" s="16" t="s">
        <v>4</v>
      </c>
      <c r="B4" s="16" t="s">
        <v>14</v>
      </c>
      <c r="C4" s="16" t="s">
        <v>3</v>
      </c>
      <c r="D4" s="16" t="s">
        <v>15</v>
      </c>
    </row>
    <row r="5" spans="1:4" ht="12.75">
      <c r="A5" s="1" t="s">
        <v>19</v>
      </c>
      <c r="B5" s="2" t="s">
        <v>45</v>
      </c>
      <c r="C5" s="2" t="s">
        <v>21</v>
      </c>
      <c r="D5" s="11">
        <v>0.62</v>
      </c>
    </row>
    <row r="6" spans="1:4" ht="12.75">
      <c r="A6" s="1" t="s">
        <v>46</v>
      </c>
      <c r="B6" s="2" t="s">
        <v>10</v>
      </c>
      <c r="C6" s="2" t="s">
        <v>38</v>
      </c>
      <c r="D6" s="11">
        <v>0.002728</v>
      </c>
    </row>
    <row r="7" spans="1:4" ht="12.75">
      <c r="A7" s="1" t="s">
        <v>47</v>
      </c>
      <c r="B7" s="2" t="s">
        <v>13</v>
      </c>
      <c r="C7" s="2" t="s">
        <v>28</v>
      </c>
      <c r="D7" s="3">
        <v>2000</v>
      </c>
    </row>
    <row r="8" spans="1:4" ht="12.75">
      <c r="A8" s="1" t="s">
        <v>64</v>
      </c>
      <c r="B8" s="2" t="s">
        <v>65</v>
      </c>
      <c r="C8" s="2" t="s">
        <v>2</v>
      </c>
      <c r="D8" s="3">
        <v>1.5</v>
      </c>
    </row>
    <row r="9" spans="1:4" ht="12.75">
      <c r="A9" s="8" t="s">
        <v>6</v>
      </c>
      <c r="B9" s="2" t="s">
        <v>7</v>
      </c>
      <c r="C9" s="2" t="s">
        <v>9</v>
      </c>
      <c r="D9" s="3">
        <v>0.0005</v>
      </c>
    </row>
    <row r="10" spans="1:6" ht="12.75">
      <c r="A10" s="8" t="s">
        <v>61</v>
      </c>
      <c r="B10" s="14" t="s">
        <v>62</v>
      </c>
      <c r="C10" s="14" t="s">
        <v>10</v>
      </c>
      <c r="D10" s="4">
        <v>205</v>
      </c>
      <c r="F10" s="23"/>
    </row>
    <row r="14" spans="1:4" ht="12.75">
      <c r="A14" s="16" t="s">
        <v>16</v>
      </c>
      <c r="B14" s="17"/>
      <c r="C14" s="17"/>
      <c r="D14" s="18"/>
    </row>
    <row r="15" spans="1:4" ht="12.75">
      <c r="A15" s="1" t="s">
        <v>11</v>
      </c>
      <c r="B15" s="2" t="s">
        <v>0</v>
      </c>
      <c r="C15" s="2" t="s">
        <v>48</v>
      </c>
      <c r="D15" s="5">
        <f>D9/(D19^2)</f>
        <v>7.968810945865555E-07</v>
      </c>
    </row>
    <row r="16" spans="1:4" ht="12.75">
      <c r="A16" s="1" t="s">
        <v>41</v>
      </c>
      <c r="B16" s="2" t="s">
        <v>42</v>
      </c>
      <c r="C16" s="2" t="s">
        <v>28</v>
      </c>
      <c r="D16" s="6">
        <f>D15*(D5+D17)/(0.000001256*D6)</f>
        <v>145.12323647207262</v>
      </c>
    </row>
    <row r="17" spans="1:4" ht="12.75">
      <c r="A17" s="8" t="s">
        <v>43</v>
      </c>
      <c r="B17" s="1" t="s">
        <v>44</v>
      </c>
      <c r="C17" s="2" t="s">
        <v>21</v>
      </c>
      <c r="D17" s="12">
        <f>(1/D15-D5/(D7*0.000001256*D6))*0.000001256*D6</f>
        <v>0.003989723036819812</v>
      </c>
    </row>
    <row r="18" spans="1:4" ht="12.75">
      <c r="A18" s="8" t="s">
        <v>66</v>
      </c>
      <c r="B18" s="1" t="s">
        <v>44</v>
      </c>
      <c r="C18" s="14" t="s">
        <v>67</v>
      </c>
      <c r="D18" s="6">
        <f>D17/(D17+D5)*100</f>
        <v>0.6393892222139034</v>
      </c>
    </row>
    <row r="19" spans="1:4" ht="12.75">
      <c r="A19" s="8" t="s">
        <v>17</v>
      </c>
      <c r="B19" s="14" t="s">
        <v>18</v>
      </c>
      <c r="C19" s="14" t="s">
        <v>28</v>
      </c>
      <c r="D19" s="6">
        <f>D10*D9/(D6*D8)</f>
        <v>25.04887585532747</v>
      </c>
    </row>
    <row r="20" spans="1:4" ht="12.75">
      <c r="A20" s="8" t="s">
        <v>63</v>
      </c>
      <c r="B20" s="1"/>
      <c r="C20" s="1"/>
      <c r="D20" s="1" t="str">
        <f>IF(D17&gt;0.05*D5,"Warnung, Luftspalt unwirtschaftlich","Luftspalt OK")</f>
        <v>Luftspalt OK</v>
      </c>
    </row>
    <row r="21" spans="1:4" ht="12.75">
      <c r="A21" s="19"/>
      <c r="B21" s="20"/>
      <c r="C21" s="20"/>
      <c r="D21" s="19"/>
    </row>
    <row r="22" spans="1:4" ht="12.75">
      <c r="A22" s="19"/>
      <c r="B22" s="20"/>
      <c r="C22" s="20"/>
      <c r="D22" s="19"/>
    </row>
    <row r="23" spans="1:4" ht="12.75">
      <c r="A23" s="19"/>
      <c r="B23" s="19"/>
      <c r="C23" s="19"/>
      <c r="D23" s="19"/>
    </row>
    <row r="24" spans="1:4" ht="12.75">
      <c r="A24" s="19"/>
      <c r="B24" s="19"/>
      <c r="C24" s="19"/>
      <c r="D24" s="19"/>
    </row>
    <row r="25" spans="1:4" ht="12.75">
      <c r="A25" s="19"/>
      <c r="B25" s="19"/>
      <c r="C25" s="19"/>
      <c r="D25" s="19"/>
    </row>
    <row r="26" spans="1:4" ht="12.75">
      <c r="A26" s="19"/>
      <c r="B26" s="20"/>
      <c r="C26" s="20"/>
      <c r="D26" s="19"/>
    </row>
    <row r="27" spans="1:4" ht="12.75">
      <c r="A27" s="21"/>
      <c r="B27" s="19"/>
      <c r="C27" s="20"/>
      <c r="D27" s="19"/>
    </row>
    <row r="28" spans="1:4" ht="12.75">
      <c r="A28" s="19"/>
      <c r="B28" s="20"/>
      <c r="C28" s="20"/>
      <c r="D28" s="19"/>
    </row>
    <row r="29" spans="1:4" ht="12.75">
      <c r="A29" s="19"/>
      <c r="B29" s="20"/>
      <c r="C29" s="20"/>
      <c r="D29" s="19"/>
    </row>
    <row r="30" spans="1:4" ht="12.75">
      <c r="A30" s="21"/>
      <c r="B30" s="22"/>
      <c r="C30" s="22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Falk Brunner</cp:lastModifiedBy>
  <dcterms:created xsi:type="dcterms:W3CDTF">1996-10-17T05:27:31Z</dcterms:created>
  <dcterms:modified xsi:type="dcterms:W3CDTF">2013-11-26T16:25:08Z</dcterms:modified>
  <cp:category/>
  <cp:version/>
  <cp:contentType/>
  <cp:contentStatus/>
</cp:coreProperties>
</file>